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autoCompressPictures="0"/>
  <bookViews>
    <workbookView xWindow="0" yWindow="54" windowWidth="20731" windowHeight="11697"/>
  </bookViews>
  <sheets>
    <sheet name="Jan" sheetId="6" r:id="rId1"/>
    <sheet name="Feb" sheetId="9" r:id="rId2"/>
    <sheet name="Mar" sheetId="10" r:id="rId3"/>
    <sheet name="Apr" sheetId="11" r:id="rId4"/>
    <sheet name="May" sheetId="12" r:id="rId5"/>
    <sheet name="Jun" sheetId="13" r:id="rId6"/>
    <sheet name="Jul" sheetId="14" r:id="rId7"/>
    <sheet name="Aug" sheetId="15" r:id="rId8"/>
    <sheet name="Sep" sheetId="16" r:id="rId9"/>
    <sheet name="Oct" sheetId="17" r:id="rId10"/>
    <sheet name="Nov" sheetId="18" r:id="rId11"/>
    <sheet name="Dec" sheetId="19" r:id="rId12"/>
  </sheets>
  <definedNames>
    <definedName name="AprSun1">DATE(CalendarYear,4,1)-WEEKDAY(DATE(CalendarYear,4,1))</definedName>
    <definedName name="AugSun1">DATE(CalendarYear,8,1)-WEEKDAY(DATE(CalendarYear,8,1))</definedName>
    <definedName name="CalendarYear">Jan!$L$2</definedName>
    <definedName name="DecSun1">DATE(CalendarYear,12,1)-WEEKDAY(DATE(CalendarYear,12,1))</definedName>
    <definedName name="FebSun1">DATE(CalendarYear,2,1)-WEEKDAY(DATE(CalendarYear,2,1))</definedName>
    <definedName name="JanSun1">DATE(CalendarYear,1,1)-WEEKDAY(DATE(CalendarYear,1,1))</definedName>
    <definedName name="JulSun1">DATE(CalendarYear,7,1)-WEEKDAY(DATE(CalendarYear,7,1))</definedName>
    <definedName name="JunSun1">DATE(CalendarYear,6,1)-WEEKDAY(DATE(CalendarYear,6,1))</definedName>
    <definedName name="MarSun1">DATE(CalendarYear,3,1)-WEEKDAY(DATE(CalendarYear,3,1))</definedName>
    <definedName name="MaySun1">DATE(CalendarYear,5,1)-WEEKDAY(DATE(CalendarYear,5,1))</definedName>
    <definedName name="NovSun1">DATE(CalendarYear,11,1)-WEEKDAY(DATE(CalendarYear,11,1))</definedName>
    <definedName name="OctSun1">DATE(CalendarYear,10,1)-WEEKDAY(DATE(CalendarYear,10,1))</definedName>
    <definedName name="_xlnm.Print_Area" localSheetId="3">Apr!$A$2:$K$19</definedName>
    <definedName name="_xlnm.Print_Area" localSheetId="7">Aug!$A$2:$K$19</definedName>
    <definedName name="_xlnm.Print_Area" localSheetId="11">Dec!$A$2:$K$19</definedName>
    <definedName name="_xlnm.Print_Area" localSheetId="1">Feb!$A$2:$K$19</definedName>
    <definedName name="_xlnm.Print_Area" localSheetId="0">Jan!$A$2:$K$19</definedName>
    <definedName name="_xlnm.Print_Area" localSheetId="6">Jul!$A$2:$K$19</definedName>
    <definedName name="_xlnm.Print_Area" localSheetId="5">Jun!$A$2:$K$19</definedName>
    <definedName name="_xlnm.Print_Area" localSheetId="2">Mar!$A$2:$K$19</definedName>
    <definedName name="_xlnm.Print_Area" localSheetId="4">May!$A$2:$K$19</definedName>
    <definedName name="_xlnm.Print_Area" localSheetId="10">Nov!$A$2:$K$19</definedName>
    <definedName name="_xlnm.Print_Area" localSheetId="9">Oct!$A$2:$K$19</definedName>
    <definedName name="_xlnm.Print_Area" localSheetId="8">Sep!$A$2:$K$19</definedName>
    <definedName name="SepSun1">DATE(CalendarYear,9,1)-WEEKDAY(DATE(CalendarYear,9,1))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5" i="6" l="1"/>
  <c r="D5" i="6"/>
  <c r="B3" i="12" l="1"/>
  <c r="B3" i="13"/>
  <c r="B3" i="14"/>
  <c r="B3" i="15"/>
  <c r="B3" i="16"/>
  <c r="B3" i="17"/>
  <c r="B3" i="18"/>
  <c r="B3" i="19"/>
  <c r="C15" i="11"/>
  <c r="B15" i="11"/>
  <c r="H13" i="11"/>
  <c r="G13" i="11"/>
  <c r="F13" i="11"/>
  <c r="E13" i="11"/>
  <c r="D13" i="11"/>
  <c r="C13" i="11"/>
  <c r="B13" i="11"/>
  <c r="H11" i="11"/>
  <c r="G11" i="11"/>
  <c r="F11" i="11"/>
  <c r="E11" i="11"/>
  <c r="D11" i="11"/>
  <c r="C11" i="11"/>
  <c r="B11" i="11"/>
  <c r="H9" i="11"/>
  <c r="G9" i="11"/>
  <c r="F9" i="11"/>
  <c r="E9" i="11"/>
  <c r="D9" i="11"/>
  <c r="C9" i="11"/>
  <c r="B9" i="11"/>
  <c r="H7" i="11"/>
  <c r="G7" i="11"/>
  <c r="F7" i="11"/>
  <c r="E7" i="11"/>
  <c r="D7" i="11"/>
  <c r="C7" i="11"/>
  <c r="B7" i="11"/>
  <c r="H5" i="11"/>
  <c r="G5" i="11"/>
  <c r="F5" i="11"/>
  <c r="E5" i="11"/>
  <c r="D5" i="11"/>
  <c r="C5" i="11"/>
  <c r="B5" i="11"/>
  <c r="C15" i="12"/>
  <c r="B15" i="12"/>
  <c r="H13" i="12"/>
  <c r="G13" i="12"/>
  <c r="F13" i="12"/>
  <c r="E13" i="12"/>
  <c r="D13" i="12"/>
  <c r="C13" i="12"/>
  <c r="B13" i="12"/>
  <c r="H11" i="12"/>
  <c r="G11" i="12"/>
  <c r="F11" i="12"/>
  <c r="E11" i="12"/>
  <c r="D11" i="12"/>
  <c r="C11" i="12"/>
  <c r="B11" i="12"/>
  <c r="H9" i="12"/>
  <c r="G9" i="12"/>
  <c r="F9" i="12"/>
  <c r="E9" i="12"/>
  <c r="D9" i="12"/>
  <c r="C9" i="12"/>
  <c r="B9" i="12"/>
  <c r="H7" i="12"/>
  <c r="G7" i="12"/>
  <c r="F7" i="12"/>
  <c r="E7" i="12"/>
  <c r="D7" i="12"/>
  <c r="C7" i="12"/>
  <c r="B7" i="12"/>
  <c r="H5" i="12"/>
  <c r="G5" i="12"/>
  <c r="F5" i="12"/>
  <c r="E5" i="12"/>
  <c r="D5" i="12"/>
  <c r="C5" i="12"/>
  <c r="B5" i="12"/>
  <c r="C15" i="13"/>
  <c r="B15" i="13"/>
  <c r="H13" i="13"/>
  <c r="G13" i="13"/>
  <c r="F13" i="13"/>
  <c r="E13" i="13"/>
  <c r="D13" i="13"/>
  <c r="C13" i="13"/>
  <c r="B13" i="13"/>
  <c r="H11" i="13"/>
  <c r="G11" i="13"/>
  <c r="F11" i="13"/>
  <c r="E11" i="13"/>
  <c r="D11" i="13"/>
  <c r="C11" i="13"/>
  <c r="B11" i="13"/>
  <c r="H9" i="13"/>
  <c r="G9" i="13"/>
  <c r="F9" i="13"/>
  <c r="E9" i="13"/>
  <c r="D9" i="13"/>
  <c r="C9" i="13"/>
  <c r="B9" i="13"/>
  <c r="H7" i="13"/>
  <c r="G7" i="13"/>
  <c r="F7" i="13"/>
  <c r="E7" i="13"/>
  <c r="D7" i="13"/>
  <c r="C7" i="13"/>
  <c r="B7" i="13"/>
  <c r="H5" i="13"/>
  <c r="G5" i="13"/>
  <c r="F5" i="13"/>
  <c r="E5" i="13"/>
  <c r="D5" i="13"/>
  <c r="C5" i="13"/>
  <c r="B5" i="13"/>
  <c r="C15" i="14"/>
  <c r="B15" i="14"/>
  <c r="H13" i="14"/>
  <c r="G13" i="14"/>
  <c r="F13" i="14"/>
  <c r="E13" i="14"/>
  <c r="D13" i="14"/>
  <c r="C13" i="14"/>
  <c r="B13" i="14"/>
  <c r="H11" i="14"/>
  <c r="G11" i="14"/>
  <c r="F11" i="14"/>
  <c r="E11" i="14"/>
  <c r="D11" i="14"/>
  <c r="C11" i="14"/>
  <c r="B11" i="14"/>
  <c r="H9" i="14"/>
  <c r="G9" i="14"/>
  <c r="F9" i="14"/>
  <c r="E9" i="14"/>
  <c r="D9" i="14"/>
  <c r="C9" i="14"/>
  <c r="B9" i="14"/>
  <c r="H7" i="14"/>
  <c r="G7" i="14"/>
  <c r="F7" i="14"/>
  <c r="E7" i="14"/>
  <c r="D7" i="14"/>
  <c r="C7" i="14"/>
  <c r="B7" i="14"/>
  <c r="H5" i="14"/>
  <c r="G5" i="14"/>
  <c r="F5" i="14"/>
  <c r="E5" i="14"/>
  <c r="D5" i="14"/>
  <c r="C5" i="14"/>
  <c r="B5" i="14"/>
  <c r="C15" i="15"/>
  <c r="B15" i="15"/>
  <c r="H13" i="15"/>
  <c r="G13" i="15"/>
  <c r="F13" i="15"/>
  <c r="E13" i="15"/>
  <c r="D13" i="15"/>
  <c r="C13" i="15"/>
  <c r="B13" i="15"/>
  <c r="H11" i="15"/>
  <c r="G11" i="15"/>
  <c r="F11" i="15"/>
  <c r="E11" i="15"/>
  <c r="D11" i="15"/>
  <c r="C11" i="15"/>
  <c r="B11" i="15"/>
  <c r="H9" i="15"/>
  <c r="G9" i="15"/>
  <c r="F9" i="15"/>
  <c r="E9" i="15"/>
  <c r="D9" i="15"/>
  <c r="C9" i="15"/>
  <c r="B9" i="15"/>
  <c r="H7" i="15"/>
  <c r="G7" i="15"/>
  <c r="F7" i="15"/>
  <c r="E7" i="15"/>
  <c r="D7" i="15"/>
  <c r="C7" i="15"/>
  <c r="B7" i="15"/>
  <c r="H5" i="15"/>
  <c r="G5" i="15"/>
  <c r="F5" i="15"/>
  <c r="E5" i="15"/>
  <c r="D5" i="15"/>
  <c r="C5" i="15"/>
  <c r="B5" i="15"/>
  <c r="C15" i="16"/>
  <c r="B15" i="16"/>
  <c r="H13" i="16"/>
  <c r="G13" i="16"/>
  <c r="F13" i="16"/>
  <c r="E13" i="16"/>
  <c r="D13" i="16"/>
  <c r="C13" i="16"/>
  <c r="B13" i="16"/>
  <c r="H11" i="16"/>
  <c r="G11" i="16"/>
  <c r="F11" i="16"/>
  <c r="E11" i="16"/>
  <c r="D11" i="16"/>
  <c r="C11" i="16"/>
  <c r="B11" i="16"/>
  <c r="H9" i="16"/>
  <c r="G9" i="16"/>
  <c r="F9" i="16"/>
  <c r="E9" i="16"/>
  <c r="D9" i="16"/>
  <c r="C9" i="16"/>
  <c r="B9" i="16"/>
  <c r="H7" i="16"/>
  <c r="G7" i="16"/>
  <c r="F7" i="16"/>
  <c r="E7" i="16"/>
  <c r="D7" i="16"/>
  <c r="C7" i="16"/>
  <c r="B7" i="16"/>
  <c r="H5" i="16"/>
  <c r="G5" i="16"/>
  <c r="F5" i="16"/>
  <c r="E5" i="16"/>
  <c r="D5" i="16"/>
  <c r="C5" i="16"/>
  <c r="B5" i="16"/>
  <c r="C15" i="17"/>
  <c r="B15" i="17"/>
  <c r="H13" i="17"/>
  <c r="G13" i="17"/>
  <c r="F13" i="17"/>
  <c r="E13" i="17"/>
  <c r="D13" i="17"/>
  <c r="C13" i="17"/>
  <c r="B13" i="17"/>
  <c r="H11" i="17"/>
  <c r="G11" i="17"/>
  <c r="F11" i="17"/>
  <c r="E11" i="17"/>
  <c r="D11" i="17"/>
  <c r="C11" i="17"/>
  <c r="B11" i="17"/>
  <c r="H9" i="17"/>
  <c r="G9" i="17"/>
  <c r="F9" i="17"/>
  <c r="E9" i="17"/>
  <c r="D9" i="17"/>
  <c r="C9" i="17"/>
  <c r="B9" i="17"/>
  <c r="H7" i="17"/>
  <c r="G7" i="17"/>
  <c r="F7" i="17"/>
  <c r="E7" i="17"/>
  <c r="D7" i="17"/>
  <c r="C7" i="17"/>
  <c r="B7" i="17"/>
  <c r="H5" i="17"/>
  <c r="G5" i="17"/>
  <c r="F5" i="17"/>
  <c r="E5" i="17"/>
  <c r="D5" i="17"/>
  <c r="C5" i="17"/>
  <c r="B5" i="17"/>
  <c r="C15" i="18"/>
  <c r="B15" i="18"/>
  <c r="H13" i="18"/>
  <c r="G13" i="18"/>
  <c r="F13" i="18"/>
  <c r="E13" i="18"/>
  <c r="D13" i="18"/>
  <c r="C13" i="18"/>
  <c r="B13" i="18"/>
  <c r="H11" i="18"/>
  <c r="G11" i="18"/>
  <c r="F11" i="18"/>
  <c r="E11" i="18"/>
  <c r="D11" i="18"/>
  <c r="C11" i="18"/>
  <c r="B11" i="18"/>
  <c r="H9" i="18"/>
  <c r="G9" i="18"/>
  <c r="F9" i="18"/>
  <c r="E9" i="18"/>
  <c r="D9" i="18"/>
  <c r="C9" i="18"/>
  <c r="B9" i="18"/>
  <c r="H7" i="18"/>
  <c r="G7" i="18"/>
  <c r="F7" i="18"/>
  <c r="E7" i="18"/>
  <c r="D7" i="18"/>
  <c r="C7" i="18"/>
  <c r="B7" i="18"/>
  <c r="H5" i="18"/>
  <c r="G5" i="18"/>
  <c r="F5" i="18"/>
  <c r="E5" i="18"/>
  <c r="D5" i="18"/>
  <c r="C5" i="18"/>
  <c r="B5" i="18"/>
  <c r="C15" i="19"/>
  <c r="B15" i="19"/>
  <c r="H13" i="19"/>
  <c r="G13" i="19"/>
  <c r="F13" i="19"/>
  <c r="E13" i="19"/>
  <c r="D13" i="19"/>
  <c r="C13" i="19"/>
  <c r="B13" i="19"/>
  <c r="H11" i="19"/>
  <c r="G11" i="19"/>
  <c r="F11" i="19"/>
  <c r="E11" i="19"/>
  <c r="D11" i="19"/>
  <c r="C11" i="19"/>
  <c r="B11" i="19"/>
  <c r="H9" i="19"/>
  <c r="G9" i="19"/>
  <c r="F9" i="19"/>
  <c r="E9" i="19"/>
  <c r="D9" i="19"/>
  <c r="C9" i="19"/>
  <c r="B9" i="19"/>
  <c r="H7" i="19"/>
  <c r="G7" i="19"/>
  <c r="F7" i="19"/>
  <c r="E7" i="19"/>
  <c r="D7" i="19"/>
  <c r="C7" i="19"/>
  <c r="B7" i="19"/>
  <c r="H5" i="19"/>
  <c r="G5" i="19"/>
  <c r="F5" i="19"/>
  <c r="E5" i="19"/>
  <c r="D5" i="19"/>
  <c r="C5" i="19"/>
  <c r="B5" i="19"/>
  <c r="B3" i="11"/>
  <c r="C15" i="10"/>
  <c r="B15" i="10"/>
  <c r="H13" i="10"/>
  <c r="G13" i="10"/>
  <c r="F13" i="10"/>
  <c r="E13" i="10"/>
  <c r="D13" i="10"/>
  <c r="C13" i="10"/>
  <c r="B13" i="10"/>
  <c r="H11" i="10"/>
  <c r="G11" i="10"/>
  <c r="F11" i="10"/>
  <c r="E11" i="10"/>
  <c r="D11" i="10"/>
  <c r="C11" i="10"/>
  <c r="B11" i="10"/>
  <c r="H9" i="10"/>
  <c r="G9" i="10"/>
  <c r="F9" i="10"/>
  <c r="E9" i="10"/>
  <c r="D9" i="10"/>
  <c r="C9" i="10"/>
  <c r="B9" i="10"/>
  <c r="H7" i="10"/>
  <c r="G7" i="10"/>
  <c r="F7" i="10"/>
  <c r="E7" i="10"/>
  <c r="D7" i="10"/>
  <c r="C7" i="10"/>
  <c r="B7" i="10"/>
  <c r="H5" i="10"/>
  <c r="G5" i="10"/>
  <c r="F5" i="10"/>
  <c r="E5" i="10"/>
  <c r="D5" i="10"/>
  <c r="C5" i="10"/>
  <c r="B5" i="10"/>
  <c r="B3" i="10"/>
  <c r="C15" i="9"/>
  <c r="B15" i="9"/>
  <c r="H13" i="9"/>
  <c r="G13" i="9"/>
  <c r="F13" i="9"/>
  <c r="E13" i="9"/>
  <c r="D13" i="9"/>
  <c r="C13" i="9"/>
  <c r="B13" i="9"/>
  <c r="H11" i="9"/>
  <c r="G11" i="9"/>
  <c r="F11" i="9"/>
  <c r="E11" i="9"/>
  <c r="D11" i="9"/>
  <c r="C11" i="9"/>
  <c r="B11" i="9"/>
  <c r="H9" i="9"/>
  <c r="G9" i="9"/>
  <c r="F9" i="9"/>
  <c r="E9" i="9"/>
  <c r="D9" i="9"/>
  <c r="C9" i="9"/>
  <c r="B9" i="9"/>
  <c r="H7" i="9"/>
  <c r="G7" i="9"/>
  <c r="F7" i="9"/>
  <c r="E7" i="9"/>
  <c r="D7" i="9"/>
  <c r="C7" i="9"/>
  <c r="B7" i="9"/>
  <c r="H5" i="9"/>
  <c r="G5" i="9"/>
  <c r="F5" i="9"/>
  <c r="E5" i="9"/>
  <c r="D5" i="9"/>
  <c r="C5" i="9"/>
  <c r="B5" i="9"/>
  <c r="B3" i="9"/>
  <c r="B3" i="6" l="1"/>
  <c r="C15" i="6" l="1"/>
  <c r="C5" i="6" l="1"/>
  <c r="E5" i="6"/>
  <c r="F5" i="6"/>
  <c r="G5" i="6"/>
  <c r="H5" i="6"/>
  <c r="B7" i="6"/>
  <c r="C7" i="6"/>
  <c r="D7" i="6"/>
  <c r="E7" i="6"/>
  <c r="F7" i="6"/>
  <c r="G7" i="6"/>
  <c r="H7" i="6"/>
  <c r="B9" i="6"/>
  <c r="C9" i="6"/>
  <c r="D9" i="6"/>
  <c r="E9" i="6"/>
  <c r="F9" i="6"/>
  <c r="G9" i="6"/>
  <c r="H9" i="6"/>
  <c r="B11" i="6"/>
  <c r="C11" i="6"/>
  <c r="D11" i="6"/>
  <c r="E11" i="6"/>
  <c r="F11" i="6"/>
  <c r="G11" i="6"/>
  <c r="H11" i="6"/>
  <c r="B13" i="6"/>
  <c r="C13" i="6"/>
  <c r="D13" i="6"/>
  <c r="E13" i="6"/>
  <c r="F13" i="6"/>
  <c r="G13" i="6"/>
  <c r="H13" i="6"/>
  <c r="B15" i="6"/>
</calcChain>
</file>

<file path=xl/sharedStrings.xml><?xml version="1.0" encoding="utf-8"?>
<sst xmlns="http://schemas.openxmlformats.org/spreadsheetml/2006/main" count="108" uniqueCount="20">
  <si>
    <t>MONDAY</t>
  </si>
  <si>
    <t>TUESDAY</t>
  </si>
  <si>
    <t>WEDNESDAY</t>
  </si>
  <si>
    <t>THURSDAY</t>
  </si>
  <si>
    <t>FRIDAY</t>
  </si>
  <si>
    <t>SATURDAY</t>
  </si>
  <si>
    <t>SUNDAY</t>
  </si>
  <si>
    <t>NOTES:</t>
  </si>
  <si>
    <t>SELECT YEAR:</t>
  </si>
  <si>
    <t>PRESIDENT'S DAY   Agency CLOSED</t>
  </si>
  <si>
    <t>FIESTA/SAN JACINTO Agency CLOSED</t>
  </si>
  <si>
    <t>MEMORIAL DAY   Agency CLOSED</t>
  </si>
  <si>
    <t>HOLIDAY                              Agency CLOSED</t>
  </si>
  <si>
    <t>LABOR DAY                    Agency CLOSED</t>
  </si>
  <si>
    <t>THANKSGIVING HOLIDAY                Agency CLOSED</t>
  </si>
  <si>
    <t>THANKSGIVING HOLIDAY                          Agency CLOSED</t>
  </si>
  <si>
    <t>CHRISTMAS EVE           Agency CLOSED</t>
  </si>
  <si>
    <t>CHRISTMAS DAY     Agency CLOSED</t>
  </si>
  <si>
    <t>VETERANS DAY     Agency CLOSED</t>
  </si>
  <si>
    <t>BOD Meeting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</si>
</sst>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d"/>
    <numFmt numFmtId="165" formatCode="mmmm\ yyyy"/>
    <numFmt numFmtId="166" formatCode="mmmm"/>
  </numFmts>
  <fonts count="26" x14ac:knownFonts="1">
    <font>
      <sz val="12"/>
      <color theme="1"/>
      <name val="Cambria"/>
      <family val="2"/>
      <scheme val="minor"/>
    </font>
    <font>
      <b/>
      <sz val="11"/>
      <color theme="0"/>
      <name val="Cambria"/>
      <family val="2"/>
      <scheme val="minor"/>
    </font>
    <font>
      <sz val="11"/>
      <name val="Cambria"/>
      <family val="2"/>
      <scheme val="minor"/>
    </font>
    <font>
      <sz val="10"/>
      <color indexed="63"/>
      <name val="Cambria"/>
      <family val="4"/>
      <scheme val="minor"/>
    </font>
    <font>
      <sz val="10"/>
      <name val="Century Gothic"/>
      <family val="2"/>
    </font>
    <font>
      <b/>
      <sz val="28"/>
      <color theme="1" tint="0.34998626667073579"/>
      <name val="Cambria"/>
      <family val="2"/>
      <scheme val="minor"/>
    </font>
    <font>
      <sz val="28"/>
      <color theme="8" tint="-0.499984740745262"/>
      <name val="Cambria"/>
      <family val="2"/>
      <scheme val="minor"/>
    </font>
    <font>
      <sz val="11"/>
      <color theme="0" tint="-0.499984740745262"/>
      <name val="Cambria"/>
      <family val="2"/>
      <scheme val="minor"/>
    </font>
    <font>
      <u/>
      <sz val="12"/>
      <color theme="10"/>
      <name val="Cambria"/>
      <family val="2"/>
      <scheme val="minor"/>
    </font>
    <font>
      <b/>
      <sz val="11"/>
      <color theme="8"/>
      <name val="Cambria"/>
      <family val="2"/>
      <scheme val="minor"/>
    </font>
    <font>
      <sz val="40"/>
      <color theme="8"/>
      <name val="Cambria"/>
      <family val="2"/>
      <scheme val="minor"/>
    </font>
    <font>
      <sz val="11"/>
      <color theme="8"/>
      <name val="Cambria"/>
      <family val="2"/>
      <scheme val="minor"/>
    </font>
    <font>
      <sz val="24"/>
      <color theme="8"/>
      <name val="Cambria"/>
      <family val="2"/>
      <scheme val="minor"/>
    </font>
    <font>
      <b/>
      <sz val="9"/>
      <color theme="8"/>
      <name val="Cambria"/>
      <family val="2"/>
      <scheme val="minor"/>
    </font>
    <font>
      <sz val="10"/>
      <color theme="9"/>
      <name val="Cambria"/>
      <family val="2"/>
      <scheme val="minor"/>
    </font>
    <font>
      <sz val="11"/>
      <color theme="8"/>
      <name val="Cambria"/>
      <family val="1"/>
      <scheme val="minor"/>
    </font>
    <font>
      <b/>
      <sz val="12"/>
      <color theme="1"/>
      <name val="Cambria"/>
      <family val="2"/>
      <scheme val="minor"/>
    </font>
    <font>
      <b/>
      <sz val="11"/>
      <name val="Cambria"/>
      <family val="2"/>
      <scheme val="minor"/>
    </font>
    <font>
      <b/>
      <sz val="40"/>
      <color theme="8"/>
      <name val="Cambria"/>
      <family val="2"/>
      <scheme val="minor"/>
    </font>
    <font>
      <b/>
      <sz val="11"/>
      <color theme="8"/>
      <name val="Cambria"/>
      <family val="1"/>
      <scheme val="minor"/>
    </font>
    <font>
      <b/>
      <sz val="28"/>
      <color theme="8" tint="-0.499984740745262"/>
      <name val="Cambria"/>
      <family val="2"/>
      <scheme val="minor"/>
    </font>
    <font>
      <b/>
      <sz val="10"/>
      <name val="Century Gothic"/>
      <family val="2"/>
    </font>
    <font>
      <b/>
      <sz val="10"/>
      <color theme="9"/>
      <name val="Cambria"/>
      <family val="2"/>
      <scheme val="minor"/>
    </font>
    <font>
      <b/>
      <sz val="11"/>
      <color theme="0" tint="-0.499984740745262"/>
      <name val="Cambria"/>
      <family val="2"/>
      <scheme val="minor"/>
    </font>
    <font>
      <b/>
      <u/>
      <sz val="12"/>
      <color theme="10"/>
      <name val="Cambria"/>
      <family val="2"/>
      <scheme val="minor"/>
    </font>
    <font>
      <sz val="9"/>
      <color rgb="FF000000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8"/>
      </left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 style="thin">
        <color theme="8"/>
      </right>
      <top style="thin">
        <color theme="8"/>
      </top>
      <bottom style="thin">
        <color theme="8"/>
      </bottom>
      <diagonal/>
    </border>
    <border>
      <left style="thin">
        <color theme="8"/>
      </left>
      <right style="thin">
        <color theme="7"/>
      </right>
      <top style="thin">
        <color theme="8"/>
      </top>
      <bottom/>
      <diagonal/>
    </border>
    <border>
      <left style="thin">
        <color theme="7"/>
      </left>
      <right style="thin">
        <color theme="7"/>
      </right>
      <top style="thin">
        <color theme="8"/>
      </top>
      <bottom/>
      <diagonal/>
    </border>
    <border>
      <left style="thin">
        <color theme="7"/>
      </left>
      <right style="thin">
        <color theme="8"/>
      </right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/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theme="8"/>
      </right>
      <top/>
      <bottom style="thin">
        <color theme="8"/>
      </bottom>
      <diagonal/>
    </border>
    <border>
      <left style="thin">
        <color theme="8"/>
      </left>
      <right style="thin">
        <color theme="8"/>
      </right>
      <top style="thin">
        <color theme="8"/>
      </top>
      <bottom/>
      <diagonal/>
    </border>
    <border>
      <left style="thin">
        <color theme="8"/>
      </left>
      <right style="thin">
        <color theme="8"/>
      </right>
      <top/>
      <bottom/>
      <diagonal/>
    </border>
    <border>
      <left style="thin">
        <color theme="8"/>
      </left>
      <right/>
      <top/>
      <bottom/>
      <diagonal/>
    </border>
    <border>
      <left style="thin">
        <color theme="8"/>
      </left>
      <right/>
      <top/>
      <bottom style="thin">
        <color theme="8"/>
      </bottom>
      <diagonal/>
    </border>
    <border>
      <left style="thin">
        <color theme="8"/>
      </left>
      <right/>
      <top style="thin">
        <color theme="8"/>
      </top>
      <bottom/>
      <diagonal/>
    </border>
  </borders>
  <cellStyleXfs count="6">
    <xf numFmtId="0" fontId="0" fillId="0" borderId="0"/>
    <xf numFmtId="0" fontId="2" fillId="0" borderId="0"/>
    <xf numFmtId="0" fontId="1" fillId="2" borderId="1" applyNumberFormat="0" applyAlignment="0" applyProtection="0"/>
    <xf numFmtId="0" fontId="3" fillId="3" borderId="0" applyNumberFormat="0" applyBorder="0" applyAlignment="0" applyProtection="0"/>
    <xf numFmtId="0" fontId="5" fillId="0" borderId="0" applyNumberFormat="0" applyFill="0" applyAlignment="0" applyProtection="0"/>
    <xf numFmtId="0" fontId="8" fillId="0" borderId="0" applyNumberFormat="0" applyFill="0" applyBorder="0" applyAlignment="0" applyProtection="0"/>
  </cellStyleXfs>
  <cellXfs count="49">
    <xf numFmtId="0" fontId="0" fillId="0" borderId="0" xfId="0"/>
    <xf numFmtId="0" fontId="2" fillId="0" borderId="0" xfId="1"/>
    <xf numFmtId="0" fontId="4" fillId="0" borderId="0" xfId="1" applyFont="1"/>
    <xf numFmtId="166" fontId="6" fillId="0" borderId="0" xfId="0" applyNumberFormat="1" applyFont="1" applyFill="1" applyBorder="1" applyAlignment="1">
      <alignment vertical="center" textRotation="90"/>
    </xf>
    <xf numFmtId="0" fontId="8" fillId="0" borderId="0" xfId="5"/>
    <xf numFmtId="0" fontId="7" fillId="0" borderId="0" xfId="1" applyFont="1" applyAlignment="1">
      <alignment horizontal="center"/>
    </xf>
    <xf numFmtId="0" fontId="7" fillId="0" borderId="0" xfId="1" applyFont="1" applyAlignment="1">
      <alignment horizontal="right"/>
    </xf>
    <xf numFmtId="166" fontId="0" fillId="0" borderId="0" xfId="0" applyNumberFormat="1"/>
    <xf numFmtId="0" fontId="11" fillId="0" borderId="0" xfId="1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4" fillId="4" borderId="10" xfId="1" applyFont="1" applyFill="1" applyBorder="1" applyAlignment="1">
      <alignment horizontal="center" vertical="top" wrapText="1"/>
    </xf>
    <xf numFmtId="0" fontId="14" fillId="4" borderId="10" xfId="3" applyFont="1" applyFill="1" applyBorder="1" applyAlignment="1">
      <alignment horizontal="center" vertical="top" wrapText="1"/>
    </xf>
    <xf numFmtId="0" fontId="14" fillId="0" borderId="10" xfId="1" applyFont="1" applyFill="1" applyBorder="1" applyAlignment="1">
      <alignment horizontal="center" vertical="top" wrapText="1"/>
    </xf>
    <xf numFmtId="0" fontId="14" fillId="0" borderId="10" xfId="3" applyFont="1" applyFill="1" applyBorder="1" applyAlignment="1">
      <alignment horizontal="center" vertical="top" wrapText="1"/>
    </xf>
    <xf numFmtId="0" fontId="13" fillId="0" borderId="2" xfId="2" applyFont="1" applyFill="1" applyBorder="1" applyAlignment="1">
      <alignment horizontal="center" vertical="center"/>
    </xf>
    <xf numFmtId="0" fontId="13" fillId="0" borderId="3" xfId="2" applyFont="1" applyFill="1" applyBorder="1" applyAlignment="1">
      <alignment horizontal="center" vertical="center"/>
    </xf>
    <xf numFmtId="0" fontId="13" fillId="0" borderId="4" xfId="2" applyFont="1" applyFill="1" applyBorder="1" applyAlignment="1">
      <alignment horizontal="center" vertical="center"/>
    </xf>
    <xf numFmtId="164" fontId="15" fillId="4" borderId="11" xfId="1" applyNumberFormat="1" applyFont="1" applyFill="1" applyBorder="1" applyAlignment="1">
      <alignment horizontal="left" vertical="top" wrapText="1"/>
    </xf>
    <xf numFmtId="164" fontId="15" fillId="0" borderId="11" xfId="1" applyNumberFormat="1" applyFont="1" applyFill="1" applyBorder="1" applyAlignment="1">
      <alignment horizontal="left" vertical="top" wrapText="1"/>
    </xf>
    <xf numFmtId="164" fontId="15" fillId="4" borderId="12" xfId="1" applyNumberFormat="1" applyFont="1" applyFill="1" applyBorder="1" applyAlignment="1">
      <alignment horizontal="left" vertical="top" wrapText="1"/>
    </xf>
    <xf numFmtId="164" fontId="15" fillId="0" borderId="12" xfId="1" applyNumberFormat="1" applyFont="1" applyFill="1" applyBorder="1" applyAlignment="1">
      <alignment horizontal="left" vertical="top" wrapText="1"/>
    </xf>
    <xf numFmtId="164" fontId="15" fillId="0" borderId="13" xfId="1" applyNumberFormat="1" applyFont="1" applyFill="1" applyBorder="1" applyAlignment="1">
      <alignment horizontal="left" vertical="top" wrapText="1"/>
    </xf>
    <xf numFmtId="0" fontId="16" fillId="0" borderId="0" xfId="0" applyFont="1"/>
    <xf numFmtId="0" fontId="17" fillId="0" borderId="0" xfId="1" applyFont="1"/>
    <xf numFmtId="166" fontId="16" fillId="0" borderId="0" xfId="0" applyNumberFormat="1" applyFont="1"/>
    <xf numFmtId="164" fontId="19" fillId="4" borderId="11" xfId="1" applyNumberFormat="1" applyFont="1" applyFill="1" applyBorder="1" applyAlignment="1">
      <alignment horizontal="left" vertical="top" wrapText="1"/>
    </xf>
    <xf numFmtId="166" fontId="20" fillId="0" borderId="0" xfId="0" applyNumberFormat="1" applyFont="1" applyFill="1" applyBorder="1" applyAlignment="1">
      <alignment vertical="center" textRotation="90"/>
    </xf>
    <xf numFmtId="0" fontId="21" fillId="0" borderId="0" xfId="1" applyFont="1"/>
    <xf numFmtId="0" fontId="22" fillId="4" borderId="10" xfId="1" applyFont="1" applyFill="1" applyBorder="1" applyAlignment="1">
      <alignment horizontal="center" vertical="top" wrapText="1"/>
    </xf>
    <xf numFmtId="0" fontId="22" fillId="4" borderId="10" xfId="3" applyFont="1" applyFill="1" applyBorder="1" applyAlignment="1">
      <alignment horizontal="center" vertical="top" wrapText="1"/>
    </xf>
    <xf numFmtId="164" fontId="19" fillId="0" borderId="11" xfId="1" applyNumberFormat="1" applyFont="1" applyFill="1" applyBorder="1" applyAlignment="1">
      <alignment horizontal="left" vertical="top" wrapText="1"/>
    </xf>
    <xf numFmtId="0" fontId="22" fillId="0" borderId="10" xfId="1" applyFont="1" applyFill="1" applyBorder="1" applyAlignment="1">
      <alignment horizontal="center" vertical="top" wrapText="1"/>
    </xf>
    <xf numFmtId="0" fontId="22" fillId="0" borderId="10" xfId="3" applyFont="1" applyFill="1" applyBorder="1" applyAlignment="1">
      <alignment horizontal="center" vertical="top" wrapText="1"/>
    </xf>
    <xf numFmtId="164" fontId="19" fillId="4" borderId="12" xfId="1" applyNumberFormat="1" applyFont="1" applyFill="1" applyBorder="1" applyAlignment="1">
      <alignment horizontal="left" vertical="top" wrapText="1"/>
    </xf>
    <xf numFmtId="164" fontId="19" fillId="0" borderId="12" xfId="1" applyNumberFormat="1" applyFont="1" applyFill="1" applyBorder="1" applyAlignment="1">
      <alignment horizontal="left" vertical="top" wrapText="1"/>
    </xf>
    <xf numFmtId="164" fontId="19" fillId="0" borderId="13" xfId="1" applyNumberFormat="1" applyFont="1" applyFill="1" applyBorder="1" applyAlignment="1">
      <alignment horizontal="left" vertical="top" wrapText="1"/>
    </xf>
    <xf numFmtId="0" fontId="23" fillId="0" borderId="0" xfId="1" applyFont="1" applyAlignment="1">
      <alignment horizontal="right"/>
    </xf>
    <xf numFmtId="0" fontId="23" fillId="0" borderId="0" xfId="1" applyFont="1" applyAlignment="1">
      <alignment horizontal="center"/>
    </xf>
    <xf numFmtId="0" fontId="24" fillId="0" borderId="0" xfId="5" applyFont="1"/>
    <xf numFmtId="0" fontId="9" fillId="0" borderId="14" xfId="2" applyFont="1" applyFill="1" applyBorder="1" applyAlignment="1">
      <alignment horizontal="left" vertical="top" wrapText="1"/>
    </xf>
    <xf numFmtId="0" fontId="9" fillId="0" borderId="8" xfId="2" applyFont="1" applyFill="1" applyBorder="1" applyAlignment="1">
      <alignment horizontal="left" vertical="top" wrapText="1"/>
    </xf>
    <xf numFmtId="0" fontId="9" fillId="0" borderId="9" xfId="2" applyFont="1" applyFill="1" applyBorder="1" applyAlignment="1">
      <alignment horizontal="left" vertical="top" wrapText="1"/>
    </xf>
    <xf numFmtId="164" fontId="13" fillId="0" borderId="5" xfId="2" applyNumberFormat="1" applyFont="1" applyFill="1" applyBorder="1" applyAlignment="1">
      <alignment horizontal="left" vertical="center" wrapText="1"/>
    </xf>
    <xf numFmtId="164" fontId="13" fillId="0" borderId="6" xfId="2" applyNumberFormat="1" applyFont="1" applyFill="1" applyBorder="1" applyAlignment="1">
      <alignment horizontal="left" vertical="center" wrapText="1"/>
    </xf>
    <xf numFmtId="164" fontId="13" fillId="0" borderId="7" xfId="2" applyNumberFormat="1" applyFont="1" applyFill="1" applyBorder="1" applyAlignment="1">
      <alignment horizontal="left" vertical="center" wrapText="1"/>
    </xf>
    <xf numFmtId="165" fontId="10" fillId="0" borderId="0" xfId="1" applyNumberFormat="1" applyFont="1" applyBorder="1" applyAlignment="1">
      <alignment horizontal="left" vertical="center"/>
    </xf>
    <xf numFmtId="165" fontId="18" fillId="0" borderId="0" xfId="1" applyNumberFormat="1" applyFont="1" applyBorder="1" applyAlignment="1">
      <alignment horizontal="left" vertical="center"/>
    </xf>
    <xf numFmtId="164" fontId="15" fillId="0" borderId="15" xfId="1" applyNumberFormat="1" applyFont="1" applyFill="1" applyBorder="1" applyAlignment="1">
      <alignment horizontal="left" vertical="top" wrapText="1"/>
    </xf>
    <xf numFmtId="0" fontId="25" fillId="0" borderId="10" xfId="0" applyFont="1" applyBorder="1" applyAlignment="1">
      <alignment horizontal="center" vertical="center"/>
    </xf>
  </cellXfs>
  <cellStyles count="6">
    <cellStyle name="40% - Accent1 2" xfId="3"/>
    <cellStyle name="Accent1 2" xfId="2"/>
    <cellStyle name="Heading 1 2" xfId="4"/>
    <cellStyle name="Hyperlink" xfId="5" builtinId="8"/>
    <cellStyle name="Normal" xfId="0" builtinId="0" customBuiltin="1"/>
    <cellStyle name="Normal 2" xfId="1"/>
  </cellStyles>
  <dxfs count="11">
    <dxf>
      <font>
        <b/>
        <color theme="1"/>
      </font>
      <border diagonalUp="0" diagonalDown="0">
        <left/>
        <right/>
        <top/>
        <bottom/>
        <vertical/>
        <horizontal/>
      </border>
    </dxf>
    <dxf>
      <font>
        <b/>
        <color theme="1"/>
      </font>
      <border>
        <top style="double">
          <color theme="6" tint="-0.24994659260841701"/>
        </top>
      </border>
    </dxf>
    <dxf>
      <font>
        <color theme="0"/>
      </font>
      <fill>
        <patternFill patternType="solid">
          <fgColor theme="4"/>
          <bgColor theme="7"/>
        </patternFill>
      </fill>
      <border diagonalUp="0" diagonalDown="0">
        <left/>
        <right/>
        <top/>
        <bottom/>
        <vertical/>
        <horizontal/>
      </border>
    </dxf>
    <dxf>
      <font>
        <color theme="1"/>
      </font>
      <fill>
        <patternFill>
          <bgColor theme="0"/>
        </patternFill>
      </fill>
      <border>
        <left style="thin">
          <color theme="9" tint="0.59996337778862885"/>
        </left>
        <right style="thin">
          <color theme="9" tint="0.59996337778862885"/>
        </right>
        <top style="thin">
          <color theme="9" tint="0.59996337778862885"/>
        </top>
        <bottom style="thin">
          <color theme="9" tint="0.59996337778862885"/>
        </bottom>
        <vertical/>
        <horizontal style="dashDotDot">
          <color theme="9" tint="0.59996337778862885"/>
        </horizontal>
      </border>
    </dxf>
    <dxf>
      <fill>
        <patternFill patternType="solid">
          <fgColor theme="9" tint="0.79998168889431442"/>
          <bgColor theme="9" tint="0.79998168889431442"/>
        </patternFill>
      </fill>
    </dxf>
    <dxf>
      <fill>
        <patternFill patternType="solid">
          <fgColor theme="9" tint="0.79998168889431442"/>
          <bgColor theme="9" tint="0.79998168889431442"/>
        </patternFill>
      </fill>
    </dxf>
    <dxf>
      <font>
        <b/>
        <color theme="9" tint="-0.249977111117893"/>
      </font>
    </dxf>
    <dxf>
      <font>
        <b/>
        <color theme="9" tint="-0.249977111117893"/>
      </font>
    </dxf>
    <dxf>
      <font>
        <b/>
        <color theme="9" tint="-0.249977111117893"/>
      </font>
      <border>
        <top style="thin">
          <color theme="9"/>
        </top>
      </border>
    </dxf>
    <dxf>
      <font>
        <b/>
        <color theme="9" tint="-0.249977111117893"/>
      </font>
      <border>
        <bottom style="thin">
          <color theme="9"/>
        </bottom>
      </border>
    </dxf>
    <dxf>
      <font>
        <color theme="9" tint="-0.249977111117893"/>
      </font>
      <fill>
        <patternFill>
          <bgColor theme="0"/>
        </patternFill>
      </fill>
      <border>
        <top style="thin">
          <color theme="9"/>
        </top>
        <bottom style="thin">
          <color theme="9"/>
        </bottom>
      </border>
    </dxf>
  </dxfs>
  <tableStyles count="2" defaultTableStyle="TableStyleMedium2" defaultPivotStyle="PivotStyleLight16">
    <tableStyle name="TableStyleLight7 2" pivot="0" count="7">
      <tableStyleElement type="wholeTable" dxfId="10"/>
      <tableStyleElement type="headerRow" dxfId="9"/>
      <tableStyleElement type="totalRow" dxfId="8"/>
      <tableStyleElement type="firstColumn" dxfId="7"/>
      <tableStyleElement type="lastColumn" dxfId="6"/>
      <tableStyleElement type="firstRowStripe" dxfId="5"/>
      <tableStyleElement type="firstColumnStripe" dxfId="4"/>
    </tableStyle>
    <tableStyle name="TableStyleLight9 2" pivot="0" count="4">
      <tableStyleElement type="wholeTable" dxfId="3"/>
      <tableStyleElement type="headerRow" dxfId="2"/>
      <tableStyleElement type="totalRow" dxfId="1"/>
      <tableStyleElement type="firstColumn" dxfId="0"/>
    </tableStyle>
  </tableStyles>
  <colors>
    <mruColors>
      <color rgb="FFC17529"/>
      <color rgb="FFFDFDFD"/>
      <color rgb="FFA19574"/>
      <color rgb="FFEAE8EA"/>
      <color rgb="FFEAE8E0"/>
      <color rgb="FFA1A974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Spin" dx="16" fmlaLink="CalendarYear" max="2999" min="1900" page="10" val="2013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50155</xdr:colOff>
      <xdr:row>0</xdr:row>
      <xdr:rowOff>83969</xdr:rowOff>
    </xdr:from>
    <xdr:to>
      <xdr:col>8</xdr:col>
      <xdr:colOff>230708</xdr:colOff>
      <xdr:row>2</xdr:row>
      <xdr:rowOff>714790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2915" y="83969"/>
          <a:ext cx="1374208" cy="116244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983411</xdr:colOff>
          <xdr:row>1</xdr:row>
          <xdr:rowOff>51758</xdr:rowOff>
        </xdr:from>
        <xdr:to>
          <xdr:col>12</xdr:col>
          <xdr:colOff>112143</xdr:colOff>
          <xdr:row>2</xdr:row>
          <xdr:rowOff>8626</xdr:rowOff>
        </xdr:to>
        <xdr:sp macro="" textlink="">
          <xdr:nvSpPr>
            <xdr:cNvPr id="1026" name="Spinner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70214</xdr:colOff>
      <xdr:row>0</xdr:row>
      <xdr:rowOff>70215</xdr:rowOff>
    </xdr:from>
    <xdr:to>
      <xdr:col>8</xdr:col>
      <xdr:colOff>250767</xdr:colOff>
      <xdr:row>2</xdr:row>
      <xdr:rowOff>701036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2974" y="70215"/>
          <a:ext cx="1374208" cy="116244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90276</xdr:colOff>
      <xdr:row>0</xdr:row>
      <xdr:rowOff>20061</xdr:rowOff>
    </xdr:from>
    <xdr:to>
      <xdr:col>8</xdr:col>
      <xdr:colOff>270829</xdr:colOff>
      <xdr:row>2</xdr:row>
      <xdr:rowOff>650882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23036" y="20061"/>
          <a:ext cx="1374208" cy="116244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60184</xdr:colOff>
      <xdr:row>0</xdr:row>
      <xdr:rowOff>60184</xdr:rowOff>
    </xdr:from>
    <xdr:to>
      <xdr:col>8</xdr:col>
      <xdr:colOff>240737</xdr:colOff>
      <xdr:row>2</xdr:row>
      <xdr:rowOff>691005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2944" y="60184"/>
          <a:ext cx="1374208" cy="116244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30091</xdr:colOff>
      <xdr:row>0</xdr:row>
      <xdr:rowOff>80246</xdr:rowOff>
    </xdr:from>
    <xdr:to>
      <xdr:col>8</xdr:col>
      <xdr:colOff>210644</xdr:colOff>
      <xdr:row>2</xdr:row>
      <xdr:rowOff>711067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62851" y="80246"/>
          <a:ext cx="1374208" cy="116244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40123</xdr:colOff>
      <xdr:row>0</xdr:row>
      <xdr:rowOff>60183</xdr:rowOff>
    </xdr:from>
    <xdr:to>
      <xdr:col>8</xdr:col>
      <xdr:colOff>220676</xdr:colOff>
      <xdr:row>2</xdr:row>
      <xdr:rowOff>691004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2883" y="60183"/>
          <a:ext cx="1374208" cy="116244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60184</xdr:colOff>
      <xdr:row>0</xdr:row>
      <xdr:rowOff>50154</xdr:rowOff>
    </xdr:from>
    <xdr:to>
      <xdr:col>8</xdr:col>
      <xdr:colOff>240737</xdr:colOff>
      <xdr:row>2</xdr:row>
      <xdr:rowOff>680975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92944" y="50154"/>
          <a:ext cx="1374208" cy="116244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70215</xdr:colOff>
      <xdr:row>0</xdr:row>
      <xdr:rowOff>70215</xdr:rowOff>
    </xdr:from>
    <xdr:to>
      <xdr:col>8</xdr:col>
      <xdr:colOff>250768</xdr:colOff>
      <xdr:row>2</xdr:row>
      <xdr:rowOff>701036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2975" y="70215"/>
          <a:ext cx="1374208" cy="116244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40122</xdr:colOff>
      <xdr:row>0</xdr:row>
      <xdr:rowOff>50153</xdr:rowOff>
    </xdr:from>
    <xdr:to>
      <xdr:col>8</xdr:col>
      <xdr:colOff>220675</xdr:colOff>
      <xdr:row>2</xdr:row>
      <xdr:rowOff>680974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72882" y="50153"/>
          <a:ext cx="1374208" cy="116244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70215</xdr:colOff>
      <xdr:row>0</xdr:row>
      <xdr:rowOff>70216</xdr:rowOff>
    </xdr:from>
    <xdr:to>
      <xdr:col>8</xdr:col>
      <xdr:colOff>250768</xdr:colOff>
      <xdr:row>2</xdr:row>
      <xdr:rowOff>701037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02975" y="70216"/>
          <a:ext cx="1374208" cy="116244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80245</xdr:colOff>
      <xdr:row>0</xdr:row>
      <xdr:rowOff>60185</xdr:rowOff>
    </xdr:from>
    <xdr:to>
      <xdr:col>8</xdr:col>
      <xdr:colOff>260798</xdr:colOff>
      <xdr:row>2</xdr:row>
      <xdr:rowOff>691006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3005" y="60185"/>
          <a:ext cx="1374208" cy="116244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80246</xdr:colOff>
      <xdr:row>0</xdr:row>
      <xdr:rowOff>40123</xdr:rowOff>
    </xdr:from>
    <xdr:to>
      <xdr:col>8</xdr:col>
      <xdr:colOff>260799</xdr:colOff>
      <xdr:row>2</xdr:row>
      <xdr:rowOff>670944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13006" y="40123"/>
          <a:ext cx="1374208" cy="1162449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rek">
  <a:themeElements>
    <a:clrScheme name="Trek">
      <a:dk1>
        <a:sysClr val="windowText" lastClr="000000"/>
      </a:dk1>
      <a:lt1>
        <a:sysClr val="window" lastClr="FFFFFF"/>
      </a:lt1>
      <a:dk2>
        <a:srgbClr val="4E3B30"/>
      </a:dk2>
      <a:lt2>
        <a:srgbClr val="FBEEC9"/>
      </a:lt2>
      <a:accent1>
        <a:srgbClr val="F0A22E"/>
      </a:accent1>
      <a:accent2>
        <a:srgbClr val="A5644E"/>
      </a:accent2>
      <a:accent3>
        <a:srgbClr val="B58B80"/>
      </a:accent3>
      <a:accent4>
        <a:srgbClr val="C3986D"/>
      </a:accent4>
      <a:accent5>
        <a:srgbClr val="A19574"/>
      </a:accent5>
      <a:accent6>
        <a:srgbClr val="C17529"/>
      </a:accent6>
      <a:hlink>
        <a:srgbClr val="AD1F1F"/>
      </a:hlink>
      <a:folHlink>
        <a:srgbClr val="FFC42F"/>
      </a:folHlink>
    </a:clrScheme>
    <a:fontScheme name="Custom 1">
      <a:majorFont>
        <a:latin typeface="Georgia"/>
        <a:ea typeface=""/>
        <a:cs typeface=""/>
      </a:majorFont>
      <a:minorFont>
        <a:latin typeface="Cambria"/>
        <a:ea typeface=""/>
        <a:cs typeface=""/>
      </a:minorFont>
    </a:fontScheme>
    <a:fmtScheme name="Trek">
      <a:fillStyleLst>
        <a:solidFill>
          <a:schemeClr val="phClr"/>
        </a:solidFill>
        <a:gradFill rotWithShape="1">
          <a:gsLst>
            <a:gs pos="0">
              <a:schemeClr val="phClr">
                <a:tint val="30000"/>
                <a:satMod val="250000"/>
              </a:schemeClr>
            </a:gs>
            <a:gs pos="72000">
              <a:schemeClr val="phClr">
                <a:tint val="75000"/>
                <a:satMod val="210000"/>
              </a:schemeClr>
            </a:gs>
            <a:gs pos="100000">
              <a:schemeClr val="phClr">
                <a:tint val="85000"/>
                <a:satMod val="210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75000"/>
                <a:shade val="85000"/>
                <a:satMod val="230000"/>
              </a:schemeClr>
            </a:gs>
            <a:gs pos="25000">
              <a:schemeClr val="phClr">
                <a:tint val="90000"/>
                <a:shade val="70000"/>
                <a:satMod val="220000"/>
              </a:schemeClr>
            </a:gs>
            <a:gs pos="50000">
              <a:schemeClr val="phClr">
                <a:tint val="90000"/>
                <a:shade val="58000"/>
                <a:satMod val="225000"/>
              </a:schemeClr>
            </a:gs>
            <a:gs pos="65000">
              <a:schemeClr val="phClr">
                <a:tint val="90000"/>
                <a:shade val="58000"/>
                <a:satMod val="225000"/>
              </a:schemeClr>
            </a:gs>
            <a:gs pos="80000">
              <a:schemeClr val="phClr">
                <a:tint val="90000"/>
                <a:shade val="69000"/>
                <a:satMod val="220000"/>
              </a:schemeClr>
            </a:gs>
            <a:gs pos="100000">
              <a:schemeClr val="phClr">
                <a:tint val="77000"/>
                <a:shade val="80000"/>
                <a:satMod val="230000"/>
              </a:schemeClr>
            </a:gs>
          </a:gsLst>
          <a:lin ang="5400000" scaled="1"/>
        </a:gradFill>
      </a:fillStyleLst>
      <a:lnStyleLst>
        <a:ln w="10000" cap="flat" cmpd="sng" algn="ctr">
          <a:solidFill>
            <a:schemeClr val="phClr"/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0"/>
            </a:lightRig>
          </a:scene3d>
          <a:sp3d prstMaterial="metal">
            <a:bevelT w="10000" h="10000"/>
          </a:sp3d>
        </a:effectStyle>
        <a:effectStyle>
          <a:effectLst>
            <a:outerShdw blurRad="76200" dist="50800" dir="5400000" rotWithShape="0">
              <a:srgbClr val="4E3B30">
                <a:alpha val="60000"/>
              </a:srgbClr>
            </a:outerShdw>
          </a:effectLst>
          <a:scene3d>
            <a:camera prst="obliqueTopLeft" fov="600000">
              <a:rot lat="0" lon="0" rev="0"/>
            </a:camera>
            <a:lightRig rig="balanced" dir="t">
              <a:rot lat="0" lon="0" rev="19200000"/>
            </a:lightRig>
          </a:scene3d>
          <a:sp3d contourW="12700" prstMaterial="matte">
            <a:bevelT w="60000" h="50800"/>
            <a:contourClr>
              <a:schemeClr val="phClr">
                <a:shade val="60000"/>
                <a:satMod val="110000"/>
              </a:schemeClr>
            </a:contourClr>
          </a:sp3d>
        </a:effectStyle>
      </a:effectStyleLst>
      <a:bgFillStyleLst>
        <a:solidFill>
          <a:schemeClr val="phClr"/>
        </a:soli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05000"/>
              </a:schemeClr>
            </a:duotone>
          </a:blip>
          <a:tile tx="0" ty="0" sx="95000" sy="95000" flip="none" algn="t"/>
        </a:blipFill>
        <a:blipFill>
          <a:blip xmlns:r="http://schemas.openxmlformats.org/officeDocument/2006/relationships" r:embed="rId2">
            <a:duotone>
              <a:schemeClr val="phClr">
                <a:shade val="30000"/>
                <a:satMod val="455000"/>
              </a:schemeClr>
              <a:schemeClr val="phClr">
                <a:tint val="95000"/>
                <a:satMod val="120000"/>
              </a:schemeClr>
            </a:duotone>
          </a:blip>
          <a:stretch>
            <a:fillRect/>
          </a:stretch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showGridLines="0" tabSelected="1" zoomScale="86" zoomScaleNormal="86" workbookViewId="0">
      <selection activeCell="L12" sqref="L12"/>
    </sheetView>
  </sheetViews>
  <sheetFormatPr defaultColWidth="6.69921875" defaultRowHeight="14.3" x14ac:dyDescent="0.25"/>
  <cols>
    <col min="1" max="1" width="3.09765625" style="1" customWidth="1"/>
    <col min="2" max="9" width="13.796875" style="1" customWidth="1"/>
    <col min="10" max="10" width="12.69921875" style="1" customWidth="1"/>
    <col min="11" max="11" width="2.09765625" style="1" customWidth="1"/>
    <col min="12" max="12" width="11.796875" style="1" customWidth="1"/>
    <col min="13" max="13" width="11.296875" style="1" customWidth="1"/>
    <col min="14" max="16384" width="6.69921875" style="1"/>
  </cols>
  <sheetData>
    <row r="1" spans="1:18" ht="15.65" x14ac:dyDescent="0.25">
      <c r="A1"/>
      <c r="L1" s="8" t="s">
        <v>8</v>
      </c>
    </row>
    <row r="2" spans="1:18" ht="26.35" customHeight="1" x14ac:dyDescent="0.25">
      <c r="A2"/>
      <c r="L2" s="9">
        <v>2013</v>
      </c>
    </row>
    <row r="3" spans="1:18" ht="57.75" customHeight="1" x14ac:dyDescent="0.25">
      <c r="A3"/>
      <c r="B3" s="45" t="str">
        <f>UPPER(TEXT(DATE(CalendarYear,1,1),"mmmm yyyy"))</f>
        <v>JANUARY 2013</v>
      </c>
      <c r="C3" s="45"/>
      <c r="D3" s="45"/>
      <c r="E3" s="45"/>
      <c r="F3" s="45"/>
    </row>
    <row r="4" spans="1:18" customFormat="1" ht="29.25" customHeight="1" x14ac:dyDescent="0.25">
      <c r="B4" s="14" t="s">
        <v>6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  <c r="H4" s="16" t="s">
        <v>5</v>
      </c>
      <c r="I4" s="1"/>
      <c r="J4" s="1"/>
      <c r="L4" s="1"/>
      <c r="M4" s="7"/>
      <c r="Q4" s="1"/>
      <c r="R4" s="1"/>
    </row>
    <row r="5" spans="1:18" customFormat="1" ht="14.95" customHeight="1" x14ac:dyDescent="0.3">
      <c r="B5" s="17" t="str">
        <f>IF(DAY(JanSun1)=1,"",IF(AND(YEAR(JanSun1+1)=CalendarYear,MONTH(JanSun1+1)=1),JanSun1+1,""))</f>
        <v/>
      </c>
      <c r="C5" s="17" t="str">
        <f>IF(DAY(JanSun1)=1,"",IF(AND(YEAR(JanSun1+2)=CalendarYear,MONTH(JanSun1+2)=1),JanSun1+2,""))</f>
        <v/>
      </c>
      <c r="D5" s="17">
        <f>IF(DAY(JanSun1)=1,"",IF(AND(YEAR(JanSun1+3)=CalendarYear,MONTH(JanSun1+3)=1),JanSun1+3,""))</f>
        <v>41275</v>
      </c>
      <c r="E5" s="17">
        <f>IF(DAY(JanSun1)=1,"",IF(AND(YEAR(JanSun1+4)=CalendarYear,MONTH(JanSun1+4)=1),JanSun1+4,""))</f>
        <v>41276</v>
      </c>
      <c r="F5" s="17">
        <f>IF(DAY(JanSun1)=1,"",IF(AND(YEAR(JanSun1+5)=CalendarYear,MONTH(JanSun1+5)=1),JanSun1+5,""))</f>
        <v>41277</v>
      </c>
      <c r="G5" s="17">
        <f>IF(DAY(JanSun1)=1,"",IF(AND(YEAR(JanSun1+6)=CalendarYear,MONTH(JanSun1+6)=1),JanSun1+6,""))</f>
        <v>41278</v>
      </c>
      <c r="H5" s="17">
        <f>IF(DAY(JanSun1)=1,IF(AND(YEAR(JanSun1)=CalendarYear,MONTH(JanSun1)=1),JanSun1,""),IF(AND(YEAR(JanSun1+7)=CalendarYear,MONTH(JanSun1+7)=1),JanSun1+7,""))</f>
        <v>41279</v>
      </c>
      <c r="I5" s="3"/>
      <c r="K5" s="1"/>
      <c r="L5" s="1"/>
      <c r="M5" s="1"/>
      <c r="Q5" s="2"/>
      <c r="R5" s="1"/>
    </row>
    <row r="6" spans="1:18" s="2" customFormat="1" ht="55.55" customHeight="1" x14ac:dyDescent="0.3">
      <c r="A6"/>
      <c r="B6" s="10"/>
      <c r="C6" s="10"/>
      <c r="D6" s="10"/>
      <c r="E6" s="10"/>
      <c r="F6" s="10"/>
      <c r="G6" s="11"/>
      <c r="H6" s="11"/>
      <c r="I6" s="3"/>
    </row>
    <row r="7" spans="1:18" ht="14.95" customHeight="1" x14ac:dyDescent="0.25">
      <c r="A7"/>
      <c r="B7" s="18">
        <f>IF(DAY(JanSun1)=1,IF(AND(YEAR(JanSun1+1)=CalendarYear,MONTH(JanSun1+1)=1),JanSun1+1,""),IF(AND(YEAR(JanSun1+8)=CalendarYear,MONTH(JanSun1+8)=1),JanSun1+8,""))</f>
        <v>41280</v>
      </c>
      <c r="C7" s="18">
        <f>IF(DAY(JanSun1)=1,IF(AND(YEAR(JanSun1+2)=CalendarYear,MONTH(JanSun1+2)=1),JanSun1+2,""),IF(AND(YEAR(JanSun1+9)=CalendarYear,MONTH(JanSun1+9)=1),JanSun1+9,""))</f>
        <v>41281</v>
      </c>
      <c r="D7" s="18">
        <f>IF(DAY(JanSun1)=1,IF(AND(YEAR(JanSun1+3)=CalendarYear,MONTH(JanSun1+3)=1),JanSun1+3,""),IF(AND(YEAR(JanSun1+10)=CalendarYear,MONTH(JanSun1+10)=1),JanSun1+10,""))</f>
        <v>41282</v>
      </c>
      <c r="E7" s="18">
        <f>IF(DAY(JanSun1)=1,IF(AND(YEAR(JanSun1+4)=CalendarYear,MONTH(JanSun1+4)=1),JanSun1+4,""),IF(AND(YEAR(JanSun1+11)=CalendarYear,MONTH(JanSun1+11)=1),JanSun1+11,""))</f>
        <v>41283</v>
      </c>
      <c r="F7" s="18">
        <f>IF(DAY(JanSun1)=1,IF(AND(YEAR(JanSun1+5)=CalendarYear,MONTH(JanSun1+5)=1),JanSun1+5,""),IF(AND(YEAR(JanSun1+12)=CalendarYear,MONTH(JanSun1+12)=1),JanSun1+12,""))</f>
        <v>41284</v>
      </c>
      <c r="G7" s="18">
        <f>IF(DAY(JanSun1)=1,IF(AND(YEAR(JanSun1+6)=CalendarYear,MONTH(JanSun1+6)=1),JanSun1+6,""),IF(AND(YEAR(JanSun1+13)=CalendarYear,MONTH(JanSun1+13)=1),JanSun1+13,""))</f>
        <v>41285</v>
      </c>
      <c r="H7" s="18">
        <f>IF(DAY(JanSun1)=1,IF(AND(YEAR(JanSun1+7)=CalendarYear,MONTH(JanSun1+7)=1),JanSun1+7,""),IF(AND(YEAR(JanSun1+14)=CalendarYear,MONTH(JanSun1+14)=1),JanSun1+14,""))</f>
        <v>41286</v>
      </c>
      <c r="I7" s="3"/>
    </row>
    <row r="8" spans="1:18" ht="55.55" customHeight="1" x14ac:dyDescent="0.25">
      <c r="A8"/>
      <c r="B8" s="12"/>
      <c r="C8" s="12"/>
      <c r="D8" s="12"/>
      <c r="E8" s="12"/>
      <c r="F8" s="12"/>
      <c r="G8" s="13"/>
      <c r="H8" s="13"/>
      <c r="I8" s="3"/>
    </row>
    <row r="9" spans="1:18" ht="14.95" customHeight="1" x14ac:dyDescent="0.25">
      <c r="A9"/>
      <c r="B9" s="19">
        <f>IF(DAY(JanSun1)=1,IF(AND(YEAR(JanSun1+8)=CalendarYear,MONTH(JanSun1+8)=1),JanSun1+8,""),IF(AND(YEAR(JanSun1+15)=CalendarYear,MONTH(JanSun1+15)=1),JanSun1+15,""))</f>
        <v>41287</v>
      </c>
      <c r="C9" s="19">
        <f>IF(DAY(JanSun1)=1,IF(AND(YEAR(JanSun1+9)=CalendarYear,MONTH(JanSun1+9)=1),JanSun1+9,""),IF(AND(YEAR(JanSun1+16)=CalendarYear,MONTH(JanSun1+16)=1),JanSun1+16,""))</f>
        <v>41288</v>
      </c>
      <c r="D9" s="19">
        <f>IF(DAY(JanSun1)=1,IF(AND(YEAR(JanSun1+10)=CalendarYear,MONTH(JanSun1+10)=1),JanSun1+10,""),IF(AND(YEAR(JanSun1+17)=CalendarYear,MONTH(JanSun1+17)=1),JanSun1+17,""))</f>
        <v>41289</v>
      </c>
      <c r="E9" s="19">
        <f>IF(DAY(JanSun1)=1,IF(AND(YEAR(JanSun1+11)=CalendarYear,MONTH(JanSun1+11)=1),JanSun1+11,""),IF(AND(YEAR(JanSun1+18)=CalendarYear,MONTH(JanSun1+18)=1),JanSun1+18,""))</f>
        <v>41290</v>
      </c>
      <c r="F9" s="19">
        <f>IF(DAY(JanSun1)=1,IF(AND(YEAR(JanSun1+12)=CalendarYear,MONTH(JanSun1+12)=1),JanSun1+12,""),IF(AND(YEAR(JanSun1+19)=CalendarYear,MONTH(JanSun1+19)=1),JanSun1+19,""))</f>
        <v>41291</v>
      </c>
      <c r="G9" s="19">
        <f>IF(DAY(JanSun1)=1,IF(AND(YEAR(JanSun1+13)=CalendarYear,MONTH(JanSun1+13)=1),JanSun1+13,""),IF(AND(YEAR(JanSun1+20)=CalendarYear,MONTH(JanSun1+20)=1),JanSun1+20,""))</f>
        <v>41292</v>
      </c>
      <c r="H9" s="19">
        <f>IF(DAY(JanSun1)=1,IF(AND(YEAR(JanSun1+14)=CalendarYear,MONTH(JanSun1+14)=1),JanSun1+14,""),IF(AND(YEAR(JanSun1+21)=CalendarYear,MONTH(JanSun1+21)=1),JanSun1+21,""))</f>
        <v>41293</v>
      </c>
      <c r="I9" s="3"/>
    </row>
    <row r="10" spans="1:18" ht="55.55" customHeight="1" x14ac:dyDescent="0.25">
      <c r="A10"/>
      <c r="B10" s="10"/>
      <c r="C10" s="10"/>
      <c r="D10" s="10"/>
      <c r="E10" s="10"/>
      <c r="F10" s="10"/>
      <c r="G10" s="11"/>
      <c r="H10" s="11"/>
      <c r="I10" s="3"/>
    </row>
    <row r="11" spans="1:18" ht="14.95" customHeight="1" x14ac:dyDescent="0.25">
      <c r="A11"/>
      <c r="B11" s="20">
        <f>IF(DAY(JanSun1)=1,IF(AND(YEAR(JanSun1+15)=CalendarYear,MONTH(JanSun1+15)=1),JanSun1+15,""),IF(AND(YEAR(JanSun1+22)=CalendarYear,MONTH(JanSun1+22)=1),JanSun1+22,""))</f>
        <v>41294</v>
      </c>
      <c r="C11" s="20">
        <f>IF(DAY(JanSun1)=1,IF(AND(YEAR(JanSun1+16)=CalendarYear,MONTH(JanSun1+16)=1),JanSun1+16,""),IF(AND(YEAR(JanSun1+23)=CalendarYear,MONTH(JanSun1+23)=1),JanSun1+23,""))</f>
        <v>41295</v>
      </c>
      <c r="D11" s="20">
        <f>IF(DAY(JanSun1)=1,IF(AND(YEAR(JanSun1+17)=CalendarYear,MONTH(JanSun1+17)=1),JanSun1+17,""),IF(AND(YEAR(JanSun1+24)=CalendarYear,MONTH(JanSun1+24)=1),JanSun1+24,""))</f>
        <v>41296</v>
      </c>
      <c r="E11" s="47">
        <f>IF(DAY(JanSun1)=1,IF(AND(YEAR(JanSun1+18)=CalendarYear,MONTH(JanSun1+18)=1),JanSun1+18,""),IF(AND(YEAR(JanSun1+25)=CalendarYear,MONTH(JanSun1+25)=1),JanSun1+25,""))</f>
        <v>41297</v>
      </c>
      <c r="F11" s="18">
        <f>IF(DAY(JanSun1)=1,IF(AND(YEAR(JanSun1+19)=CalendarYear,MONTH(JanSun1+19)=1),JanSun1+19,""),IF(AND(YEAR(JanSun1+26)=CalendarYear,MONTH(JanSun1+26)=1),JanSun1+26,""))</f>
        <v>41298</v>
      </c>
      <c r="G11" s="20">
        <f>IF(DAY(JanSun1)=1,IF(AND(YEAR(JanSun1+20)=CalendarYear,MONTH(JanSun1+20)=1),JanSun1+20,""),IF(AND(YEAR(JanSun1+27)=CalendarYear,MONTH(JanSun1+27)=1),JanSun1+27,""))</f>
        <v>41299</v>
      </c>
      <c r="H11" s="20">
        <f>IF(DAY(JanSun1)=1,IF(AND(YEAR(JanSun1+21)=CalendarYear,MONTH(JanSun1+21)=1),JanSun1+21,""),IF(AND(YEAR(JanSun1+28)=CalendarYear,MONTH(JanSun1+28)=1),JanSun1+28,""))</f>
        <v>41300</v>
      </c>
      <c r="I11" s="3"/>
    </row>
    <row r="12" spans="1:18" ht="55.55" customHeight="1" x14ac:dyDescent="0.25">
      <c r="A12"/>
      <c r="B12" s="12"/>
      <c r="C12" s="12"/>
      <c r="D12" s="12"/>
      <c r="E12" s="48" t="s">
        <v>19</v>
      </c>
      <c r="F12" s="12"/>
      <c r="G12" s="13"/>
      <c r="H12" s="13"/>
      <c r="I12" s="3"/>
    </row>
    <row r="13" spans="1:18" ht="14.95" customHeight="1" x14ac:dyDescent="0.25">
      <c r="A13"/>
      <c r="B13" s="19">
        <f>IF(DAY(JanSun1)=1,IF(AND(YEAR(JanSun1+22)=CalendarYear,MONTH(JanSun1+22)=1),JanSun1+22,""),IF(AND(YEAR(JanSun1+29)=CalendarYear,MONTH(JanSun1+29)=1),JanSun1+29,""))</f>
        <v>41301</v>
      </c>
      <c r="C13" s="19">
        <f>IF(DAY(JanSun1)=1,IF(AND(YEAR(JanSun1+23)=CalendarYear,MONTH(JanSun1+23)=1),JanSun1+23,""),IF(AND(YEAR(JanSun1+30)=CalendarYear,MONTH(JanSun1+30)=1),JanSun1+30,""))</f>
        <v>41302</v>
      </c>
      <c r="D13" s="19">
        <f>IF(DAY(JanSun1)=1,IF(AND(YEAR(JanSun1+24)=CalendarYear,MONTH(JanSun1+24)=1),JanSun1+24,""),IF(AND(YEAR(JanSun1+31)=CalendarYear,MONTH(JanSun1+31)=1),JanSun1+31,""))</f>
        <v>41303</v>
      </c>
      <c r="E13" s="19">
        <f>IF(DAY(JanSun1)=1,IF(AND(YEAR(JanSun1+25)=CalendarYear,MONTH(JanSun1+25)=1),JanSun1+25,""),IF(AND(YEAR(JanSun1+32)=CalendarYear,MONTH(JanSun1+32)=1),JanSun1+32,""))</f>
        <v>41304</v>
      </c>
      <c r="F13" s="19">
        <f>IF(DAY(JanSun1)=1,IF(AND(YEAR(JanSun1+26)=CalendarYear,MONTH(JanSun1+26)=1),JanSun1+26,""),IF(AND(YEAR(JanSun1+33)=CalendarYear,MONTH(JanSun1+33)=1),JanSun1+33,""))</f>
        <v>41305</v>
      </c>
      <c r="G13" s="19" t="str">
        <f>IF(DAY(JanSun1)=1,IF(AND(YEAR(JanSun1+27)=CalendarYear,MONTH(JanSun1+27)=1),JanSun1+27,""),IF(AND(YEAR(JanSun1+34)=CalendarYear,MONTH(JanSun1+34)=1),JanSun1+34,""))</f>
        <v/>
      </c>
      <c r="H13" s="19" t="str">
        <f>IF(DAY(JanSun1)=1,IF(AND(YEAR(JanSun1+28)=CalendarYear,MONTH(JanSun1+28)=1),JanSun1+28,""),IF(AND(YEAR(JanSun1+35)=CalendarYear,MONTH(JanSun1+35)=1),JanSun1+35,""))</f>
        <v/>
      </c>
      <c r="I13" s="3"/>
    </row>
    <row r="14" spans="1:18" ht="55.55" customHeight="1" x14ac:dyDescent="0.25">
      <c r="A14"/>
      <c r="B14" s="10"/>
      <c r="C14" s="10"/>
      <c r="D14" s="10"/>
      <c r="E14" s="10"/>
      <c r="F14" s="10"/>
      <c r="G14" s="11"/>
      <c r="H14" s="11"/>
      <c r="I14" s="3"/>
    </row>
    <row r="15" spans="1:18" ht="14.95" customHeight="1" x14ac:dyDescent="0.25">
      <c r="A15"/>
      <c r="B15" s="20" t="str">
        <f>IF(DAY(JanSun1)=1,IF(AND(YEAR(JanSun1+29)=CalendarYear,MONTH(JanSun1+29)=1),JanSun1+29,""),IF(AND(YEAR(JanSun1+36)=CalendarYear,MONTH(JanSun1+36)=1),JanSun1+36,""))</f>
        <v/>
      </c>
      <c r="C15" s="21" t="str">
        <f>IF(DAY(JanSun1)=1,IF(AND(YEAR(JanSun1+30)=CalendarYear,MONTH(JanSun1+30)=1),JanSun1+30,""),IF(AND(YEAR(JanSun1+37)=CalendarYear,MONTH(JanSun1+37)=1),JanSun1+37,""))</f>
        <v/>
      </c>
      <c r="D15" s="42" t="s">
        <v>7</v>
      </c>
      <c r="E15" s="43"/>
      <c r="F15" s="43"/>
      <c r="G15" s="43"/>
      <c r="H15" s="44"/>
      <c r="I15" s="3"/>
    </row>
    <row r="16" spans="1:18" ht="55.55" customHeight="1" x14ac:dyDescent="0.25">
      <c r="A16"/>
      <c r="B16" s="12"/>
      <c r="C16" s="12"/>
      <c r="D16" s="39"/>
      <c r="E16" s="40"/>
      <c r="F16" s="40"/>
      <c r="G16" s="40"/>
      <c r="H16" s="41"/>
      <c r="I16" s="3"/>
    </row>
    <row r="17" spans="3:5" ht="17.350000000000001" customHeight="1" x14ac:dyDescent="0.25"/>
    <row r="19" spans="3:5" ht="21.1" customHeight="1" x14ac:dyDescent="0.25">
      <c r="C19" s="6"/>
      <c r="D19" s="5"/>
      <c r="E19" s="4"/>
    </row>
    <row r="20" spans="3:5" ht="19.55" customHeight="1" x14ac:dyDescent="0.25"/>
  </sheetData>
  <mergeCells count="3">
    <mergeCell ref="D16:H16"/>
    <mergeCell ref="D15:H15"/>
    <mergeCell ref="B3:F3"/>
  </mergeCells>
  <printOptions horizontalCentered="1" verticalCentered="1"/>
  <pageMargins left="0.2" right="0.2" top="0.25" bottom="0.25" header="0" footer="0"/>
  <pageSetup scale="89" orientation="landscape" r:id="rId1"/>
  <headerFooter scaleWithDoc="0" alignWithMargins="0"/>
  <customProperties>
    <customPr name="SheetChanged" r:id="rId2"/>
  </customPropertie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5" name="Spinner 2">
              <controlPr defaultSize="0" autoPict="0" altText="Spinner control. Use spinner to change calendar year or type desired year in cell L2">
                <anchor moveWithCells="1">
                  <from>
                    <xdr:col>11</xdr:col>
                    <xdr:colOff>983411</xdr:colOff>
                    <xdr:row>1</xdr:row>
                    <xdr:rowOff>51758</xdr:rowOff>
                  </from>
                  <to>
                    <xdr:col>12</xdr:col>
                    <xdr:colOff>112143</xdr:colOff>
                    <xdr:row>2</xdr:row>
                    <xdr:rowOff>8626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showGridLines="0" zoomScale="86" zoomScaleNormal="86" workbookViewId="0">
      <selection activeCell="I16" sqref="I16"/>
    </sheetView>
  </sheetViews>
  <sheetFormatPr defaultColWidth="6.69921875" defaultRowHeight="14.3" x14ac:dyDescent="0.25"/>
  <cols>
    <col min="1" max="1" width="3.09765625" style="1" customWidth="1"/>
    <col min="2" max="9" width="13.796875" style="1" customWidth="1"/>
    <col min="10" max="10" width="12.69921875" style="1" customWidth="1"/>
    <col min="11" max="11" width="2.09765625" style="1" customWidth="1"/>
    <col min="12" max="12" width="11.796875" style="1" customWidth="1"/>
    <col min="13" max="13" width="11.296875" style="1" customWidth="1"/>
    <col min="14" max="16384" width="6.69921875" style="1"/>
  </cols>
  <sheetData>
    <row r="1" spans="1:18" ht="15.65" x14ac:dyDescent="0.25">
      <c r="A1"/>
    </row>
    <row r="2" spans="1:18" ht="26.35" customHeight="1" x14ac:dyDescent="0.25">
      <c r="A2"/>
    </row>
    <row r="3" spans="1:18" ht="57.75" customHeight="1" x14ac:dyDescent="0.25">
      <c r="A3"/>
      <c r="B3" s="45" t="str">
        <f>UPPER(TEXT(DATE(CalendarYear,10,1),"mmmm yyyy"))</f>
        <v>OCTOBER 2013</v>
      </c>
      <c r="C3" s="45"/>
      <c r="D3" s="45"/>
      <c r="E3" s="45"/>
      <c r="F3" s="45"/>
    </row>
    <row r="4" spans="1:18" customFormat="1" ht="29.25" customHeight="1" x14ac:dyDescent="0.25">
      <c r="B4" s="14" t="s">
        <v>6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  <c r="H4" s="16" t="s">
        <v>5</v>
      </c>
      <c r="I4" s="1"/>
      <c r="J4" s="1"/>
      <c r="L4" s="1"/>
      <c r="M4" s="7"/>
      <c r="Q4" s="1"/>
      <c r="R4" s="1"/>
    </row>
    <row r="5" spans="1:18" customFormat="1" ht="14.95" customHeight="1" x14ac:dyDescent="0.3">
      <c r="B5" s="17" t="str">
        <f>IF(DAY(OctSun1)=1,"",IF(AND(YEAR(OctSun1+1)=CalendarYear,MONTH(OctSun1+1)=10),OctSun1+1,""))</f>
        <v/>
      </c>
      <c r="C5" s="17" t="str">
        <f>IF(DAY(OctSun1)=1,"",IF(AND(YEAR(OctSun1+2)=CalendarYear,MONTH(OctSun1+2)=10),OctSun1+2,""))</f>
        <v/>
      </c>
      <c r="D5" s="17">
        <f>IF(DAY(OctSun1)=1,"",IF(AND(YEAR(OctSun1+3)=CalendarYear,MONTH(OctSun1+3)=10),OctSun1+3,""))</f>
        <v>41548</v>
      </c>
      <c r="E5" s="17">
        <f>IF(DAY(OctSun1)=1,"",IF(AND(YEAR(OctSun1+4)=CalendarYear,MONTH(OctSun1+4)=10),OctSun1+4,""))</f>
        <v>41549</v>
      </c>
      <c r="F5" s="17">
        <f>IF(DAY(OctSun1)=1,"",IF(AND(YEAR(OctSun1+5)=CalendarYear,MONTH(OctSun1+5)=10),OctSun1+5,""))</f>
        <v>41550</v>
      </c>
      <c r="G5" s="17">
        <f>IF(DAY(OctSun1)=1,"",IF(AND(YEAR(OctSun1+6)=CalendarYear,MONTH(OctSun1+6)=10),OctSun1+6,""))</f>
        <v>41551</v>
      </c>
      <c r="H5" s="17">
        <f>IF(DAY(OctSun1)=1,IF(AND(YEAR(OctSun1)=CalendarYear,MONTH(OctSun1)=10),OctSun1,""),IF(AND(YEAR(OctSun1+7)=CalendarYear,MONTH(OctSun1+7)=10),OctSun1+7,""))</f>
        <v>41552</v>
      </c>
      <c r="I5" s="3"/>
      <c r="K5" s="1"/>
      <c r="L5" s="1"/>
      <c r="M5" s="1"/>
      <c r="Q5" s="2"/>
      <c r="R5" s="1"/>
    </row>
    <row r="6" spans="1:18" s="2" customFormat="1" ht="55.55" customHeight="1" x14ac:dyDescent="0.3">
      <c r="A6"/>
      <c r="B6" s="10"/>
      <c r="C6" s="10"/>
      <c r="D6" s="10"/>
      <c r="E6" s="10"/>
      <c r="F6" s="10"/>
      <c r="G6" s="11"/>
      <c r="H6" s="11"/>
      <c r="I6" s="3"/>
    </row>
    <row r="7" spans="1:18" ht="14.95" customHeight="1" x14ac:dyDescent="0.25">
      <c r="A7"/>
      <c r="B7" s="18">
        <f>IF(DAY(OctSun1)=1,IF(AND(YEAR(OctSun1+1)=CalendarYear,MONTH(OctSun1+1)=10),OctSun1+1,""),IF(AND(YEAR(OctSun1+8)=CalendarYear,MONTH(OctSun1+8)=10),OctSun1+8,""))</f>
        <v>41553</v>
      </c>
      <c r="C7" s="18">
        <f>IF(DAY(OctSun1)=1,IF(AND(YEAR(OctSun1+2)=CalendarYear,MONTH(OctSun1+2)=10),OctSun1+2,""),IF(AND(YEAR(OctSun1+9)=CalendarYear,MONTH(OctSun1+9)=10),OctSun1+9,""))</f>
        <v>41554</v>
      </c>
      <c r="D7" s="18">
        <f>IF(DAY(OctSun1)=1,IF(AND(YEAR(OctSun1+3)=CalendarYear,MONTH(OctSun1+3)=10),OctSun1+3,""),IF(AND(YEAR(OctSun1+10)=CalendarYear,MONTH(OctSun1+10)=10),OctSun1+10,""))</f>
        <v>41555</v>
      </c>
      <c r="E7" s="18">
        <f>IF(DAY(OctSun1)=1,IF(AND(YEAR(OctSun1+4)=CalendarYear,MONTH(OctSun1+4)=10),OctSun1+4,""),IF(AND(YEAR(OctSun1+11)=CalendarYear,MONTH(OctSun1+11)=10),OctSun1+11,""))</f>
        <v>41556</v>
      </c>
      <c r="F7" s="18">
        <f>IF(DAY(OctSun1)=1,IF(AND(YEAR(OctSun1+5)=CalendarYear,MONTH(OctSun1+5)=10),OctSun1+5,""),IF(AND(YEAR(OctSun1+12)=CalendarYear,MONTH(OctSun1+12)=10),OctSun1+12,""))</f>
        <v>41557</v>
      </c>
      <c r="G7" s="18">
        <f>IF(DAY(OctSun1)=1,IF(AND(YEAR(OctSun1+6)=CalendarYear,MONTH(OctSun1+6)=10),OctSun1+6,""),IF(AND(YEAR(OctSun1+13)=CalendarYear,MONTH(OctSun1+13)=10),OctSun1+13,""))</f>
        <v>41558</v>
      </c>
      <c r="H7" s="18">
        <f>IF(DAY(OctSun1)=1,IF(AND(YEAR(OctSun1+7)=CalendarYear,MONTH(OctSun1+7)=10),OctSun1+7,""),IF(AND(YEAR(OctSun1+14)=CalendarYear,MONTH(OctSun1+14)=10),OctSun1+14,""))</f>
        <v>41559</v>
      </c>
      <c r="I7" s="3"/>
    </row>
    <row r="8" spans="1:18" ht="55.55" customHeight="1" x14ac:dyDescent="0.25">
      <c r="A8"/>
      <c r="B8" s="12"/>
      <c r="C8" s="12"/>
      <c r="D8" s="12"/>
      <c r="E8" s="12"/>
      <c r="F8" s="12"/>
      <c r="G8" s="13"/>
      <c r="H8" s="13"/>
      <c r="I8" s="3"/>
    </row>
    <row r="9" spans="1:18" ht="14.95" customHeight="1" x14ac:dyDescent="0.25">
      <c r="A9"/>
      <c r="B9" s="19">
        <f>IF(DAY(OctSun1)=1,IF(AND(YEAR(OctSun1+8)=CalendarYear,MONTH(OctSun1+8)=10),OctSun1+8,""),IF(AND(YEAR(OctSun1+15)=CalendarYear,MONTH(OctSun1+15)=10),OctSun1+15,""))</f>
        <v>41560</v>
      </c>
      <c r="C9" s="19">
        <f>IF(DAY(OctSun1)=1,IF(AND(YEAR(OctSun1+9)=CalendarYear,MONTH(OctSun1+9)=10),OctSun1+9,""),IF(AND(YEAR(OctSun1+16)=CalendarYear,MONTH(OctSun1+16)=10),OctSun1+16,""))</f>
        <v>41561</v>
      </c>
      <c r="D9" s="19">
        <f>IF(DAY(OctSun1)=1,IF(AND(YEAR(OctSun1+10)=CalendarYear,MONTH(OctSun1+10)=10),OctSun1+10,""),IF(AND(YEAR(OctSun1+17)=CalendarYear,MONTH(OctSun1+17)=10),OctSun1+17,""))</f>
        <v>41562</v>
      </c>
      <c r="E9" s="19">
        <f>IF(DAY(OctSun1)=1,IF(AND(YEAR(OctSun1+11)=CalendarYear,MONTH(OctSun1+11)=10),OctSun1+11,""),IF(AND(YEAR(OctSun1+18)=CalendarYear,MONTH(OctSun1+18)=10),OctSun1+18,""))</f>
        <v>41563</v>
      </c>
      <c r="F9" s="19">
        <f>IF(DAY(OctSun1)=1,IF(AND(YEAR(OctSun1+12)=CalendarYear,MONTH(OctSun1+12)=10),OctSun1+12,""),IF(AND(YEAR(OctSun1+19)=CalendarYear,MONTH(OctSun1+19)=10),OctSun1+19,""))</f>
        <v>41564</v>
      </c>
      <c r="G9" s="19">
        <f>IF(DAY(OctSun1)=1,IF(AND(YEAR(OctSun1+13)=CalendarYear,MONTH(OctSun1+13)=10),OctSun1+13,""),IF(AND(YEAR(OctSun1+20)=CalendarYear,MONTH(OctSun1+20)=10),OctSun1+20,""))</f>
        <v>41565</v>
      </c>
      <c r="H9" s="19">
        <f>IF(DAY(OctSun1)=1,IF(AND(YEAR(OctSun1+14)=CalendarYear,MONTH(OctSun1+14)=10),OctSun1+14,""),IF(AND(YEAR(OctSun1+21)=CalendarYear,MONTH(OctSun1+21)=10),OctSun1+21,""))</f>
        <v>41566</v>
      </c>
      <c r="I9" s="3"/>
    </row>
    <row r="10" spans="1:18" ht="55.55" customHeight="1" x14ac:dyDescent="0.25">
      <c r="A10"/>
      <c r="B10" s="10"/>
      <c r="C10" s="10"/>
      <c r="D10" s="10"/>
      <c r="E10" s="10"/>
      <c r="F10" s="10"/>
      <c r="G10" s="11"/>
      <c r="H10" s="11"/>
      <c r="I10" s="3"/>
    </row>
    <row r="11" spans="1:18" ht="14.95" customHeight="1" x14ac:dyDescent="0.25">
      <c r="A11"/>
      <c r="B11" s="20">
        <f>IF(DAY(OctSun1)=1,IF(AND(YEAR(OctSun1+15)=CalendarYear,MONTH(OctSun1+15)=10),OctSun1+15,""),IF(AND(YEAR(OctSun1+22)=CalendarYear,MONTH(OctSun1+22)=10),OctSun1+22,""))</f>
        <v>41567</v>
      </c>
      <c r="C11" s="20">
        <f>IF(DAY(OctSun1)=1,IF(AND(YEAR(OctSun1+16)=CalendarYear,MONTH(OctSun1+16)=10),OctSun1+16,""),IF(AND(YEAR(OctSun1+23)=CalendarYear,MONTH(OctSun1+23)=10),OctSun1+23,""))</f>
        <v>41568</v>
      </c>
      <c r="D11" s="20">
        <f>IF(DAY(OctSun1)=1,IF(AND(YEAR(OctSun1+17)=CalendarYear,MONTH(OctSun1+17)=10),OctSun1+17,""),IF(AND(YEAR(OctSun1+24)=CalendarYear,MONTH(OctSun1+24)=10),OctSun1+24,""))</f>
        <v>41569</v>
      </c>
      <c r="E11" s="20">
        <f>IF(DAY(OctSun1)=1,IF(AND(YEAR(OctSun1+18)=CalendarYear,MONTH(OctSun1+18)=10),OctSun1+18,""),IF(AND(YEAR(OctSun1+25)=CalendarYear,MONTH(OctSun1+25)=10),OctSun1+25,""))</f>
        <v>41570</v>
      </c>
      <c r="F11" s="20">
        <f>IF(DAY(OctSun1)=1,IF(AND(YEAR(OctSun1+19)=CalendarYear,MONTH(OctSun1+19)=10),OctSun1+19,""),IF(AND(YEAR(OctSun1+26)=CalendarYear,MONTH(OctSun1+26)=10),OctSun1+26,""))</f>
        <v>41571</v>
      </c>
      <c r="G11" s="20">
        <f>IF(DAY(OctSun1)=1,IF(AND(YEAR(OctSun1+20)=CalendarYear,MONTH(OctSun1+20)=10),OctSun1+20,""),IF(AND(YEAR(OctSun1+27)=CalendarYear,MONTH(OctSun1+27)=10),OctSun1+27,""))</f>
        <v>41572</v>
      </c>
      <c r="H11" s="20">
        <f>IF(DAY(OctSun1)=1,IF(AND(YEAR(OctSun1+21)=CalendarYear,MONTH(OctSun1+21)=10),OctSun1+21,""),IF(AND(YEAR(OctSun1+28)=CalendarYear,MONTH(OctSun1+28)=10),OctSun1+28,""))</f>
        <v>41573</v>
      </c>
      <c r="I11" s="3"/>
    </row>
    <row r="12" spans="1:18" ht="55.55" customHeight="1" x14ac:dyDescent="0.25">
      <c r="A12"/>
      <c r="B12" s="12"/>
      <c r="C12" s="12"/>
      <c r="D12" s="12"/>
      <c r="E12" s="12"/>
      <c r="F12" s="12"/>
      <c r="G12" s="13"/>
      <c r="H12" s="13"/>
      <c r="I12" s="3"/>
    </row>
    <row r="13" spans="1:18" ht="14.95" customHeight="1" x14ac:dyDescent="0.25">
      <c r="A13"/>
      <c r="B13" s="19">
        <f>IF(DAY(OctSun1)=1,IF(AND(YEAR(OctSun1+22)=CalendarYear,MONTH(OctSun1+22)=10),OctSun1+22,""),IF(AND(YEAR(OctSun1+29)=CalendarYear,MONTH(OctSun1+29)=10),OctSun1+29,""))</f>
        <v>41574</v>
      </c>
      <c r="C13" s="19">
        <f>IF(DAY(OctSun1)=1,IF(AND(YEAR(OctSun1+23)=CalendarYear,MONTH(OctSun1+23)=10),OctSun1+23,""),IF(AND(YEAR(OctSun1+30)=CalendarYear,MONTH(OctSun1+30)=10),OctSun1+30,""))</f>
        <v>41575</v>
      </c>
      <c r="D13" s="19">
        <f>IF(DAY(OctSun1)=1,IF(AND(YEAR(OctSun1+24)=CalendarYear,MONTH(OctSun1+24)=10),OctSun1+24,""),IF(AND(YEAR(OctSun1+31)=CalendarYear,MONTH(OctSun1+31)=10),OctSun1+31,""))</f>
        <v>41576</v>
      </c>
      <c r="E13" s="19">
        <f>IF(DAY(OctSun1)=1,IF(AND(YEAR(OctSun1+25)=CalendarYear,MONTH(OctSun1+25)=10),OctSun1+25,""),IF(AND(YEAR(OctSun1+32)=CalendarYear,MONTH(OctSun1+32)=10),OctSun1+32,""))</f>
        <v>41577</v>
      </c>
      <c r="F13" s="19">
        <f>IF(DAY(OctSun1)=1,IF(AND(YEAR(OctSun1+26)=CalendarYear,MONTH(OctSun1+26)=10),OctSun1+26,""),IF(AND(YEAR(OctSun1+33)=CalendarYear,MONTH(OctSun1+33)=10),OctSun1+33,""))</f>
        <v>41578</v>
      </c>
      <c r="G13" s="19" t="str">
        <f>IF(DAY(OctSun1)=1,IF(AND(YEAR(OctSun1+27)=CalendarYear,MONTH(OctSun1+27)=10),OctSun1+27,""),IF(AND(YEAR(OctSun1+34)=CalendarYear,MONTH(OctSun1+34)=10),OctSun1+34,""))</f>
        <v/>
      </c>
      <c r="H13" s="19" t="str">
        <f>IF(DAY(OctSun1)=1,IF(AND(YEAR(OctSun1+28)=CalendarYear,MONTH(OctSun1+28)=10),OctSun1+28,""),IF(AND(YEAR(OctSun1+35)=CalendarYear,MONTH(OctSun1+35)=10),OctSun1+35,""))</f>
        <v/>
      </c>
      <c r="I13" s="3"/>
    </row>
    <row r="14" spans="1:18" ht="55.55" customHeight="1" x14ac:dyDescent="0.25">
      <c r="A14"/>
      <c r="B14" s="10"/>
      <c r="C14" s="10"/>
      <c r="D14" s="10"/>
      <c r="E14" s="10"/>
      <c r="F14" s="10"/>
      <c r="G14" s="11"/>
      <c r="H14" s="11"/>
      <c r="I14" s="3"/>
    </row>
    <row r="15" spans="1:18" ht="14.95" customHeight="1" x14ac:dyDescent="0.25">
      <c r="A15"/>
      <c r="B15" s="20" t="str">
        <f>IF(DAY(OctSun1)=1,IF(AND(YEAR(OctSun1+29)=CalendarYear,MONTH(OctSun1+29)=10),OctSun1+29,""),IF(AND(YEAR(OctSun1+36)=CalendarYear,MONTH(OctSun1+36)=10),OctSun1+36,""))</f>
        <v/>
      </c>
      <c r="C15" s="21" t="str">
        <f>IF(DAY(OctSun1)=1,IF(AND(YEAR(OctSun1+30)=CalendarYear,MONTH(OctSun1+30)=10),OctSun1+30,""),IF(AND(YEAR(OctSun1+37)=CalendarYear,MONTH(OctSun1+37)=10),OctSun1+37,""))</f>
        <v/>
      </c>
      <c r="D15" s="42" t="s">
        <v>7</v>
      </c>
      <c r="E15" s="43"/>
      <c r="F15" s="43"/>
      <c r="G15" s="43"/>
      <c r="H15" s="44"/>
      <c r="I15" s="3"/>
    </row>
    <row r="16" spans="1:18" ht="55.55" customHeight="1" x14ac:dyDescent="0.25">
      <c r="A16"/>
      <c r="B16" s="12"/>
      <c r="C16" s="12"/>
      <c r="D16" s="39"/>
      <c r="E16" s="40"/>
      <c r="F16" s="40"/>
      <c r="G16" s="40"/>
      <c r="H16" s="41"/>
      <c r="I16" s="3"/>
    </row>
    <row r="17" spans="3:5" ht="17.350000000000001" customHeight="1" x14ac:dyDescent="0.25"/>
    <row r="19" spans="3:5" ht="21.1" customHeight="1" x14ac:dyDescent="0.25">
      <c r="C19" s="6"/>
      <c r="D19" s="5"/>
      <c r="E19" s="4"/>
    </row>
    <row r="20" spans="3:5" ht="19.55" customHeight="1" x14ac:dyDescent="0.25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0" orientation="landscape" r:id="rId1"/>
  <headerFooter scaleWithDoc="0"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showGridLines="0" zoomScale="86" zoomScaleNormal="86" workbookViewId="0">
      <selection activeCell="L4" sqref="L4"/>
    </sheetView>
  </sheetViews>
  <sheetFormatPr defaultColWidth="6.69921875" defaultRowHeight="14.3" x14ac:dyDescent="0.25"/>
  <cols>
    <col min="1" max="1" width="3.09765625" style="1" customWidth="1"/>
    <col min="2" max="9" width="13.796875" style="1" customWidth="1"/>
    <col min="10" max="10" width="12.69921875" style="1" customWidth="1"/>
    <col min="11" max="11" width="2.09765625" style="1" customWidth="1"/>
    <col min="12" max="12" width="11.796875" style="1" customWidth="1"/>
    <col min="13" max="13" width="11.296875" style="1" customWidth="1"/>
    <col min="14" max="16384" width="6.69921875" style="1"/>
  </cols>
  <sheetData>
    <row r="1" spans="1:18" ht="15.65" x14ac:dyDescent="0.25">
      <c r="A1"/>
    </row>
    <row r="2" spans="1:18" ht="26.35" customHeight="1" x14ac:dyDescent="0.25">
      <c r="A2"/>
    </row>
    <row r="3" spans="1:18" ht="57.75" customHeight="1" x14ac:dyDescent="0.25">
      <c r="A3"/>
      <c r="B3" s="45" t="str">
        <f>UPPER(TEXT(DATE(CalendarYear,11,1),"mmmm yyyy"))</f>
        <v>NOVEMBER 2013</v>
      </c>
      <c r="C3" s="45"/>
      <c r="D3" s="45"/>
      <c r="E3" s="45"/>
      <c r="F3" s="45"/>
    </row>
    <row r="4" spans="1:18" customFormat="1" ht="29.25" customHeight="1" x14ac:dyDescent="0.25">
      <c r="B4" s="14" t="s">
        <v>6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  <c r="H4" s="16" t="s">
        <v>5</v>
      </c>
      <c r="I4" s="1"/>
      <c r="J4" s="1"/>
      <c r="L4" s="1"/>
      <c r="M4" s="7"/>
      <c r="Q4" s="1"/>
      <c r="R4" s="1"/>
    </row>
    <row r="5" spans="1:18" customFormat="1" ht="14.95" customHeight="1" x14ac:dyDescent="0.3">
      <c r="B5" s="17" t="str">
        <f>IF(DAY(NovSun1)=1,"",IF(AND(YEAR(NovSun1+1)=CalendarYear,MONTH(NovSun1+1)=11),NovSun1+1,""))</f>
        <v/>
      </c>
      <c r="C5" s="17" t="str">
        <f>IF(DAY(NovSun1)=1,"",IF(AND(YEAR(NovSun1+2)=CalendarYear,MONTH(NovSun1+2)=11),NovSun1+2,""))</f>
        <v/>
      </c>
      <c r="D5" s="17" t="str">
        <f>IF(DAY(NovSun1)=1,"",IF(AND(YEAR(NovSun1+3)=CalendarYear,MONTH(NovSun1+3)=11),NovSun1+3,""))</f>
        <v/>
      </c>
      <c r="E5" s="17" t="str">
        <f>IF(DAY(NovSun1)=1,"",IF(AND(YEAR(NovSun1+4)=CalendarYear,MONTH(NovSun1+4)=11),NovSun1+4,""))</f>
        <v/>
      </c>
      <c r="F5" s="17" t="str">
        <f>IF(DAY(NovSun1)=1,"",IF(AND(YEAR(NovSun1+5)=CalendarYear,MONTH(NovSun1+5)=11),NovSun1+5,""))</f>
        <v/>
      </c>
      <c r="G5" s="17">
        <f>IF(DAY(NovSun1)=1,"",IF(AND(YEAR(NovSun1+6)=CalendarYear,MONTH(NovSun1+6)=11),NovSun1+6,""))</f>
        <v>41579</v>
      </c>
      <c r="H5" s="17">
        <f>IF(DAY(NovSun1)=1,IF(AND(YEAR(NovSun1)=CalendarYear,MONTH(NovSun1)=11),NovSun1,""),IF(AND(YEAR(NovSun1+7)=CalendarYear,MONTH(NovSun1+7)=11),NovSun1+7,""))</f>
        <v>41580</v>
      </c>
      <c r="I5" s="3"/>
      <c r="K5" s="1"/>
      <c r="L5" s="1"/>
      <c r="M5" s="1"/>
      <c r="Q5" s="2"/>
      <c r="R5" s="1"/>
    </row>
    <row r="6" spans="1:18" s="2" customFormat="1" ht="55.55" customHeight="1" x14ac:dyDescent="0.3">
      <c r="A6"/>
      <c r="B6" s="10"/>
      <c r="C6" s="10"/>
      <c r="D6" s="10"/>
      <c r="E6" s="10"/>
      <c r="F6" s="10"/>
      <c r="G6" s="11"/>
      <c r="H6" s="11"/>
      <c r="I6" s="3"/>
    </row>
    <row r="7" spans="1:18" ht="14.95" customHeight="1" x14ac:dyDescent="0.25">
      <c r="A7"/>
      <c r="B7" s="18">
        <f>IF(DAY(NovSun1)=1,IF(AND(YEAR(NovSun1+1)=CalendarYear,MONTH(NovSun1+1)=11),NovSun1+1,""),IF(AND(YEAR(NovSun1+8)=CalendarYear,MONTH(NovSun1+8)=11),NovSun1+8,""))</f>
        <v>41581</v>
      </c>
      <c r="C7" s="18">
        <f>IF(DAY(NovSun1)=1,IF(AND(YEAR(NovSun1+2)=CalendarYear,MONTH(NovSun1+2)=11),NovSun1+2,""),IF(AND(YEAR(NovSun1+9)=CalendarYear,MONTH(NovSun1+9)=11),NovSun1+9,""))</f>
        <v>41582</v>
      </c>
      <c r="D7" s="18">
        <f>IF(DAY(NovSun1)=1,IF(AND(YEAR(NovSun1+3)=CalendarYear,MONTH(NovSun1+3)=11),NovSun1+3,""),IF(AND(YEAR(NovSun1+10)=CalendarYear,MONTH(NovSun1+10)=11),NovSun1+10,""))</f>
        <v>41583</v>
      </c>
      <c r="E7" s="18">
        <f>IF(DAY(NovSun1)=1,IF(AND(YEAR(NovSun1+4)=CalendarYear,MONTH(NovSun1+4)=11),NovSun1+4,""),IF(AND(YEAR(NovSun1+11)=CalendarYear,MONTH(NovSun1+11)=11),NovSun1+11,""))</f>
        <v>41584</v>
      </c>
      <c r="F7" s="18">
        <f>IF(DAY(NovSun1)=1,IF(AND(YEAR(NovSun1+5)=CalendarYear,MONTH(NovSun1+5)=11),NovSun1+5,""),IF(AND(YEAR(NovSun1+12)=CalendarYear,MONTH(NovSun1+12)=11),NovSun1+12,""))</f>
        <v>41585</v>
      </c>
      <c r="G7" s="18">
        <f>IF(DAY(NovSun1)=1,IF(AND(YEAR(NovSun1+6)=CalendarYear,MONTH(NovSun1+6)=11),NovSun1+6,""),IF(AND(YEAR(NovSun1+13)=CalendarYear,MONTH(NovSun1+13)=11),NovSun1+13,""))</f>
        <v>41586</v>
      </c>
      <c r="H7" s="18">
        <f>IF(DAY(NovSun1)=1,IF(AND(YEAR(NovSun1+7)=CalendarYear,MONTH(NovSun1+7)=11),NovSun1+7,""),IF(AND(YEAR(NovSun1+14)=CalendarYear,MONTH(NovSun1+14)=11),NovSun1+14,""))</f>
        <v>41587</v>
      </c>
      <c r="I7" s="3"/>
    </row>
    <row r="8" spans="1:18" ht="55.55" customHeight="1" x14ac:dyDescent="0.25">
      <c r="A8"/>
      <c r="B8" s="12"/>
      <c r="C8" s="12"/>
      <c r="D8" s="12"/>
      <c r="E8" s="12"/>
      <c r="F8" s="12"/>
      <c r="G8" s="13"/>
      <c r="H8" s="13"/>
      <c r="I8" s="3"/>
    </row>
    <row r="9" spans="1:18" ht="14.95" customHeight="1" x14ac:dyDescent="0.25">
      <c r="A9"/>
      <c r="B9" s="19">
        <f>IF(DAY(NovSun1)=1,IF(AND(YEAR(NovSun1+8)=CalendarYear,MONTH(NovSun1+8)=11),NovSun1+8,""),IF(AND(YEAR(NovSun1+15)=CalendarYear,MONTH(NovSun1+15)=11),NovSun1+15,""))</f>
        <v>41588</v>
      </c>
      <c r="C9" s="19">
        <f>IF(DAY(NovSun1)=1,IF(AND(YEAR(NovSun1+9)=CalendarYear,MONTH(NovSun1+9)=11),NovSun1+9,""),IF(AND(YEAR(NovSun1+16)=CalendarYear,MONTH(NovSun1+16)=11),NovSun1+16,""))</f>
        <v>41589</v>
      </c>
      <c r="D9" s="19">
        <f>IF(DAY(NovSun1)=1,IF(AND(YEAR(NovSun1+10)=CalendarYear,MONTH(NovSun1+10)=11),NovSun1+10,""),IF(AND(YEAR(NovSun1+17)=CalendarYear,MONTH(NovSun1+17)=11),NovSun1+17,""))</f>
        <v>41590</v>
      </c>
      <c r="E9" s="19">
        <f>IF(DAY(NovSun1)=1,IF(AND(YEAR(NovSun1+11)=CalendarYear,MONTH(NovSun1+11)=11),NovSun1+11,""),IF(AND(YEAR(NovSun1+18)=CalendarYear,MONTH(NovSun1+18)=11),NovSun1+18,""))</f>
        <v>41591</v>
      </c>
      <c r="F9" s="19">
        <f>IF(DAY(NovSun1)=1,IF(AND(YEAR(NovSun1+12)=CalendarYear,MONTH(NovSun1+12)=11),NovSun1+12,""),IF(AND(YEAR(NovSun1+19)=CalendarYear,MONTH(NovSun1+19)=11),NovSun1+19,""))</f>
        <v>41592</v>
      </c>
      <c r="G9" s="19">
        <f>IF(DAY(NovSun1)=1,IF(AND(YEAR(NovSun1+13)=CalendarYear,MONTH(NovSun1+13)=11),NovSun1+13,""),IF(AND(YEAR(NovSun1+20)=CalendarYear,MONTH(NovSun1+20)=11),NovSun1+20,""))</f>
        <v>41593</v>
      </c>
      <c r="H9" s="19">
        <f>IF(DAY(NovSun1)=1,IF(AND(YEAR(NovSun1+14)=CalendarYear,MONTH(NovSun1+14)=11),NovSun1+14,""),IF(AND(YEAR(NovSun1+21)=CalendarYear,MONTH(NovSun1+21)=11),NovSun1+21,""))</f>
        <v>41594</v>
      </c>
      <c r="I9" s="3"/>
    </row>
    <row r="10" spans="1:18" ht="55.55" customHeight="1" x14ac:dyDescent="0.25">
      <c r="A10"/>
      <c r="B10" s="10"/>
      <c r="C10" s="10" t="s">
        <v>18</v>
      </c>
      <c r="D10" s="10"/>
      <c r="E10" s="10"/>
      <c r="F10" s="10"/>
      <c r="G10" s="11"/>
      <c r="H10" s="11"/>
      <c r="I10" s="3"/>
    </row>
    <row r="11" spans="1:18" ht="14.95" customHeight="1" x14ac:dyDescent="0.25">
      <c r="A11"/>
      <c r="B11" s="20">
        <f>IF(DAY(NovSun1)=1,IF(AND(YEAR(NovSun1+15)=CalendarYear,MONTH(NovSun1+15)=11),NovSun1+15,""),IF(AND(YEAR(NovSun1+22)=CalendarYear,MONTH(NovSun1+22)=11),NovSun1+22,""))</f>
        <v>41595</v>
      </c>
      <c r="C11" s="20">
        <f>IF(DAY(NovSun1)=1,IF(AND(YEAR(NovSun1+16)=CalendarYear,MONTH(NovSun1+16)=11),NovSun1+16,""),IF(AND(YEAR(NovSun1+23)=CalendarYear,MONTH(NovSun1+23)=11),NovSun1+23,""))</f>
        <v>41596</v>
      </c>
      <c r="D11" s="20">
        <f>IF(DAY(NovSun1)=1,IF(AND(YEAR(NovSun1+17)=CalendarYear,MONTH(NovSun1+17)=11),NovSun1+17,""),IF(AND(YEAR(NovSun1+24)=CalendarYear,MONTH(NovSun1+24)=11),NovSun1+24,""))</f>
        <v>41597</v>
      </c>
      <c r="E11" s="20">
        <f>IF(DAY(NovSun1)=1,IF(AND(YEAR(NovSun1+18)=CalendarYear,MONTH(NovSun1+18)=11),NovSun1+18,""),IF(AND(YEAR(NovSun1+25)=CalendarYear,MONTH(NovSun1+25)=11),NovSun1+25,""))</f>
        <v>41598</v>
      </c>
      <c r="F11" s="20">
        <f>IF(DAY(NovSun1)=1,IF(AND(YEAR(NovSun1+19)=CalendarYear,MONTH(NovSun1+19)=11),NovSun1+19,""),IF(AND(YEAR(NovSun1+26)=CalendarYear,MONTH(NovSun1+26)=11),NovSun1+26,""))</f>
        <v>41599</v>
      </c>
      <c r="G11" s="20">
        <f>IF(DAY(NovSun1)=1,IF(AND(YEAR(NovSun1+20)=CalendarYear,MONTH(NovSun1+20)=11),NovSun1+20,""),IF(AND(YEAR(NovSun1+27)=CalendarYear,MONTH(NovSun1+27)=11),NovSun1+27,""))</f>
        <v>41600</v>
      </c>
      <c r="H11" s="20">
        <f>IF(DAY(NovSun1)=1,IF(AND(YEAR(NovSun1+21)=CalendarYear,MONTH(NovSun1+21)=11),NovSun1+21,""),IF(AND(YEAR(NovSun1+28)=CalendarYear,MONTH(NovSun1+28)=11),NovSun1+28,""))</f>
        <v>41601</v>
      </c>
      <c r="I11" s="3"/>
    </row>
    <row r="12" spans="1:18" ht="55.55" customHeight="1" x14ac:dyDescent="0.25">
      <c r="A12"/>
      <c r="B12" s="12"/>
      <c r="C12" s="12"/>
      <c r="D12" s="12"/>
      <c r="E12" s="12"/>
      <c r="F12" s="12"/>
      <c r="G12" s="13"/>
      <c r="H12" s="13"/>
      <c r="I12" s="3"/>
    </row>
    <row r="13" spans="1:18" ht="14.95" customHeight="1" x14ac:dyDescent="0.25">
      <c r="A13"/>
      <c r="B13" s="19">
        <f>IF(DAY(NovSun1)=1,IF(AND(YEAR(NovSun1+22)=CalendarYear,MONTH(NovSun1+22)=11),NovSun1+22,""),IF(AND(YEAR(NovSun1+29)=CalendarYear,MONTH(NovSun1+29)=11),NovSun1+29,""))</f>
        <v>41602</v>
      </c>
      <c r="C13" s="19">
        <f>IF(DAY(NovSun1)=1,IF(AND(YEAR(NovSun1+23)=CalendarYear,MONTH(NovSun1+23)=11),NovSun1+23,""),IF(AND(YEAR(NovSun1+30)=CalendarYear,MONTH(NovSun1+30)=11),NovSun1+30,""))</f>
        <v>41603</v>
      </c>
      <c r="D13" s="19">
        <f>IF(DAY(NovSun1)=1,IF(AND(YEAR(NovSun1+24)=CalendarYear,MONTH(NovSun1+24)=11),NovSun1+24,""),IF(AND(YEAR(NovSun1+31)=CalendarYear,MONTH(NovSun1+31)=11),NovSun1+31,""))</f>
        <v>41604</v>
      </c>
      <c r="E13" s="19">
        <f>IF(DAY(NovSun1)=1,IF(AND(YEAR(NovSun1+25)=CalendarYear,MONTH(NovSun1+25)=11),NovSun1+25,""),IF(AND(YEAR(NovSun1+32)=CalendarYear,MONTH(NovSun1+32)=11),NovSun1+32,""))</f>
        <v>41605</v>
      </c>
      <c r="F13" s="19">
        <f>IF(DAY(NovSun1)=1,IF(AND(YEAR(NovSun1+26)=CalendarYear,MONTH(NovSun1+26)=11),NovSun1+26,""),IF(AND(YEAR(NovSun1+33)=CalendarYear,MONTH(NovSun1+33)=11),NovSun1+33,""))</f>
        <v>41606</v>
      </c>
      <c r="G13" s="19">
        <f>IF(DAY(NovSun1)=1,IF(AND(YEAR(NovSun1+27)=CalendarYear,MONTH(NovSun1+27)=11),NovSun1+27,""),IF(AND(YEAR(NovSun1+34)=CalendarYear,MONTH(NovSun1+34)=11),NovSun1+34,""))</f>
        <v>41607</v>
      </c>
      <c r="H13" s="19">
        <f>IF(DAY(NovSun1)=1,IF(AND(YEAR(NovSun1+28)=CalendarYear,MONTH(NovSun1+28)=11),NovSun1+28,""),IF(AND(YEAR(NovSun1+35)=CalendarYear,MONTH(NovSun1+35)=11),NovSun1+35,""))</f>
        <v>41608</v>
      </c>
      <c r="I13" s="3"/>
    </row>
    <row r="14" spans="1:18" ht="55.55" customHeight="1" x14ac:dyDescent="0.25">
      <c r="A14"/>
      <c r="B14" s="10"/>
      <c r="C14" s="10"/>
      <c r="D14" s="10"/>
      <c r="E14" s="10"/>
      <c r="F14" s="10" t="s">
        <v>15</v>
      </c>
      <c r="G14" s="11" t="s">
        <v>14</v>
      </c>
      <c r="H14" s="11"/>
      <c r="I14" s="3"/>
    </row>
    <row r="15" spans="1:18" ht="14.95" customHeight="1" x14ac:dyDescent="0.25">
      <c r="A15"/>
      <c r="B15" s="20" t="str">
        <f>IF(DAY(NovSun1)=1,IF(AND(YEAR(NovSun1+29)=CalendarYear,MONTH(NovSun1+29)=11),NovSun1+29,""),IF(AND(YEAR(NovSun1+36)=CalendarYear,MONTH(NovSun1+36)=11),NovSun1+36,""))</f>
        <v/>
      </c>
      <c r="C15" s="21" t="str">
        <f>IF(DAY(NovSun1)=1,IF(AND(YEAR(NovSun1+30)=CalendarYear,MONTH(NovSun1+30)=11),NovSun1+30,""),IF(AND(YEAR(NovSun1+37)=CalendarYear,MONTH(NovSun1+37)=11),NovSun1+37,""))</f>
        <v/>
      </c>
      <c r="D15" s="42" t="s">
        <v>7</v>
      </c>
      <c r="E15" s="43"/>
      <c r="F15" s="43"/>
      <c r="G15" s="43"/>
      <c r="H15" s="44"/>
      <c r="I15" s="3"/>
    </row>
    <row r="16" spans="1:18" ht="55.55" customHeight="1" x14ac:dyDescent="0.25">
      <c r="A16"/>
      <c r="B16" s="12"/>
      <c r="C16" s="12"/>
      <c r="D16" s="39"/>
      <c r="E16" s="40"/>
      <c r="F16" s="40"/>
      <c r="G16" s="40"/>
      <c r="H16" s="41"/>
      <c r="I16" s="3"/>
    </row>
    <row r="17" spans="3:5" ht="17.350000000000001" customHeight="1" x14ac:dyDescent="0.25"/>
    <row r="19" spans="3:5" ht="21.1" customHeight="1" x14ac:dyDescent="0.25">
      <c r="C19" s="6"/>
      <c r="D19" s="5"/>
      <c r="E19" s="4"/>
    </row>
    <row r="20" spans="3:5" ht="19.55" customHeight="1" x14ac:dyDescent="0.25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0" orientation="landscape" r:id="rId1"/>
  <headerFooter scaleWithDoc="0"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showGridLines="0" zoomScale="86" zoomScaleNormal="86" workbookViewId="0">
      <selection activeCell="I14" sqref="I14"/>
    </sheetView>
  </sheetViews>
  <sheetFormatPr defaultColWidth="6.69921875" defaultRowHeight="14.3" x14ac:dyDescent="0.25"/>
  <cols>
    <col min="1" max="1" width="3.09765625" style="1" customWidth="1"/>
    <col min="2" max="9" width="13.796875" style="1" customWidth="1"/>
    <col min="10" max="10" width="12.69921875" style="1" customWidth="1"/>
    <col min="11" max="11" width="2.09765625" style="1" customWidth="1"/>
    <col min="12" max="12" width="11.796875" style="1" customWidth="1"/>
    <col min="13" max="13" width="11.296875" style="1" customWidth="1"/>
    <col min="14" max="16384" width="6.69921875" style="1"/>
  </cols>
  <sheetData>
    <row r="1" spans="1:18" ht="15.65" x14ac:dyDescent="0.25">
      <c r="A1"/>
    </row>
    <row r="2" spans="1:18" ht="26.35" customHeight="1" x14ac:dyDescent="0.25">
      <c r="A2"/>
    </row>
    <row r="3" spans="1:18" ht="57.75" customHeight="1" x14ac:dyDescent="0.25">
      <c r="A3"/>
      <c r="B3" s="45" t="str">
        <f>UPPER(TEXT(DATE(CalendarYear,12,1),"mmmm yyyy"))</f>
        <v>DECEMBER 2013</v>
      </c>
      <c r="C3" s="45"/>
      <c r="D3" s="45"/>
      <c r="E3" s="45"/>
      <c r="F3" s="45"/>
    </row>
    <row r="4" spans="1:18" customFormat="1" ht="29.25" customHeight="1" x14ac:dyDescent="0.25">
      <c r="B4" s="14" t="s">
        <v>6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  <c r="H4" s="16" t="s">
        <v>5</v>
      </c>
      <c r="I4" s="1"/>
      <c r="J4" s="1"/>
      <c r="L4" s="1"/>
      <c r="M4" s="7"/>
      <c r="Q4" s="1"/>
      <c r="R4" s="1"/>
    </row>
    <row r="5" spans="1:18" customFormat="1" ht="14.95" customHeight="1" x14ac:dyDescent="0.3">
      <c r="B5" s="17">
        <f>IF(DAY(DecSun1)=1,"",IF(AND(YEAR(DecSun1+1)=CalendarYear,MONTH(DecSun1+1)=12),DecSun1+1,""))</f>
        <v>41609</v>
      </c>
      <c r="C5" s="17">
        <f>IF(DAY(DecSun1)=1,"",IF(AND(YEAR(DecSun1+2)=CalendarYear,MONTH(DecSun1+2)=12),DecSun1+2,""))</f>
        <v>41610</v>
      </c>
      <c r="D5" s="17">
        <f>IF(DAY(DecSun1)=1,"",IF(AND(YEAR(DecSun1+3)=CalendarYear,MONTH(DecSun1+3)=12),DecSun1+3,""))</f>
        <v>41611</v>
      </c>
      <c r="E5" s="17">
        <f>IF(DAY(DecSun1)=1,"",IF(AND(YEAR(DecSun1+4)=CalendarYear,MONTH(DecSun1+4)=12),DecSun1+4,""))</f>
        <v>41612</v>
      </c>
      <c r="F5" s="17">
        <f>IF(DAY(DecSun1)=1,"",IF(AND(YEAR(DecSun1+5)=CalendarYear,MONTH(DecSun1+5)=12),DecSun1+5,""))</f>
        <v>41613</v>
      </c>
      <c r="G5" s="17">
        <f>IF(DAY(DecSun1)=1,"",IF(AND(YEAR(DecSun1+6)=CalendarYear,MONTH(DecSun1+6)=12),DecSun1+6,""))</f>
        <v>41614</v>
      </c>
      <c r="H5" s="17">
        <f>IF(DAY(DecSun1)=1,IF(AND(YEAR(DecSun1)=CalendarYear,MONTH(DecSun1)=12),DecSun1,""),IF(AND(YEAR(DecSun1+7)=CalendarYear,MONTH(DecSun1+7)=12),DecSun1+7,""))</f>
        <v>41615</v>
      </c>
      <c r="I5" s="3"/>
      <c r="K5" s="1"/>
      <c r="L5" s="1"/>
      <c r="M5" s="1"/>
      <c r="Q5" s="2"/>
      <c r="R5" s="1"/>
    </row>
    <row r="6" spans="1:18" s="2" customFormat="1" ht="55.55" customHeight="1" x14ac:dyDescent="0.3">
      <c r="A6"/>
      <c r="B6" s="10"/>
      <c r="C6" s="10"/>
      <c r="D6" s="10"/>
      <c r="E6" s="10"/>
      <c r="F6" s="10"/>
      <c r="G6" s="11"/>
      <c r="H6" s="11"/>
      <c r="I6" s="3"/>
    </row>
    <row r="7" spans="1:18" ht="14.95" customHeight="1" x14ac:dyDescent="0.25">
      <c r="A7"/>
      <c r="B7" s="18">
        <f>IF(DAY(DecSun1)=1,IF(AND(YEAR(DecSun1+1)=CalendarYear,MONTH(DecSun1+1)=12),DecSun1+1,""),IF(AND(YEAR(DecSun1+8)=CalendarYear,MONTH(DecSun1+8)=12),DecSun1+8,""))</f>
        <v>41616</v>
      </c>
      <c r="C7" s="18">
        <f>IF(DAY(DecSun1)=1,IF(AND(YEAR(DecSun1+2)=CalendarYear,MONTH(DecSun1+2)=12),DecSun1+2,""),IF(AND(YEAR(DecSun1+9)=CalendarYear,MONTH(DecSun1+9)=12),DecSun1+9,""))</f>
        <v>41617</v>
      </c>
      <c r="D7" s="18">
        <f>IF(DAY(DecSun1)=1,IF(AND(YEAR(DecSun1+3)=CalendarYear,MONTH(DecSun1+3)=12),DecSun1+3,""),IF(AND(YEAR(DecSun1+10)=CalendarYear,MONTH(DecSun1+10)=12),DecSun1+10,""))</f>
        <v>41618</v>
      </c>
      <c r="E7" s="18">
        <f>IF(DAY(DecSun1)=1,IF(AND(YEAR(DecSun1+4)=CalendarYear,MONTH(DecSun1+4)=12),DecSun1+4,""),IF(AND(YEAR(DecSun1+11)=CalendarYear,MONTH(DecSun1+11)=12),DecSun1+11,""))</f>
        <v>41619</v>
      </c>
      <c r="F7" s="18">
        <f>IF(DAY(DecSun1)=1,IF(AND(YEAR(DecSun1+5)=CalendarYear,MONTH(DecSun1+5)=12),DecSun1+5,""),IF(AND(YEAR(DecSun1+12)=CalendarYear,MONTH(DecSun1+12)=12),DecSun1+12,""))</f>
        <v>41620</v>
      </c>
      <c r="G7" s="18">
        <f>IF(DAY(DecSun1)=1,IF(AND(YEAR(DecSun1+6)=CalendarYear,MONTH(DecSun1+6)=12),DecSun1+6,""),IF(AND(YEAR(DecSun1+13)=CalendarYear,MONTH(DecSun1+13)=12),DecSun1+13,""))</f>
        <v>41621</v>
      </c>
      <c r="H7" s="18">
        <f>IF(DAY(DecSun1)=1,IF(AND(YEAR(DecSun1+7)=CalendarYear,MONTH(DecSun1+7)=12),DecSun1+7,""),IF(AND(YEAR(DecSun1+14)=CalendarYear,MONTH(DecSun1+14)=12),DecSun1+14,""))</f>
        <v>41622</v>
      </c>
      <c r="I7" s="3"/>
    </row>
    <row r="8" spans="1:18" ht="55.55" customHeight="1" x14ac:dyDescent="0.25">
      <c r="A8"/>
      <c r="B8" s="12"/>
      <c r="C8" s="12"/>
      <c r="D8" s="12"/>
      <c r="E8" s="12"/>
      <c r="F8" s="12"/>
      <c r="G8" s="13"/>
      <c r="H8" s="13"/>
      <c r="I8" s="3"/>
    </row>
    <row r="9" spans="1:18" ht="14.95" customHeight="1" x14ac:dyDescent="0.25">
      <c r="A9"/>
      <c r="B9" s="19">
        <f>IF(DAY(DecSun1)=1,IF(AND(YEAR(DecSun1+8)=CalendarYear,MONTH(DecSun1+8)=12),DecSun1+8,""),IF(AND(YEAR(DecSun1+15)=CalendarYear,MONTH(DecSun1+15)=12),DecSun1+15,""))</f>
        <v>41623</v>
      </c>
      <c r="C9" s="19">
        <f>IF(DAY(DecSun1)=1,IF(AND(YEAR(DecSun1+9)=CalendarYear,MONTH(DecSun1+9)=12),DecSun1+9,""),IF(AND(YEAR(DecSun1+16)=CalendarYear,MONTH(DecSun1+16)=12),DecSun1+16,""))</f>
        <v>41624</v>
      </c>
      <c r="D9" s="19">
        <f>IF(DAY(DecSun1)=1,IF(AND(YEAR(DecSun1+10)=CalendarYear,MONTH(DecSun1+10)=12),DecSun1+10,""),IF(AND(YEAR(DecSun1+17)=CalendarYear,MONTH(DecSun1+17)=12),DecSun1+17,""))</f>
        <v>41625</v>
      </c>
      <c r="E9" s="19">
        <f>IF(DAY(DecSun1)=1,IF(AND(YEAR(DecSun1+11)=CalendarYear,MONTH(DecSun1+11)=12),DecSun1+11,""),IF(AND(YEAR(DecSun1+18)=CalendarYear,MONTH(DecSun1+18)=12),DecSun1+18,""))</f>
        <v>41626</v>
      </c>
      <c r="F9" s="19">
        <f>IF(DAY(DecSun1)=1,IF(AND(YEAR(DecSun1+12)=CalendarYear,MONTH(DecSun1+12)=12),DecSun1+12,""),IF(AND(YEAR(DecSun1+19)=CalendarYear,MONTH(DecSun1+19)=12),DecSun1+19,""))</f>
        <v>41627</v>
      </c>
      <c r="G9" s="19">
        <f>IF(DAY(DecSun1)=1,IF(AND(YEAR(DecSun1+13)=CalendarYear,MONTH(DecSun1+13)=12),DecSun1+13,""),IF(AND(YEAR(DecSun1+20)=CalendarYear,MONTH(DecSun1+20)=12),DecSun1+20,""))</f>
        <v>41628</v>
      </c>
      <c r="H9" s="19">
        <f>IF(DAY(DecSun1)=1,IF(AND(YEAR(DecSun1+14)=CalendarYear,MONTH(DecSun1+14)=12),DecSun1+14,""),IF(AND(YEAR(DecSun1+21)=CalendarYear,MONTH(DecSun1+21)=12),DecSun1+21,""))</f>
        <v>41629</v>
      </c>
      <c r="I9" s="3"/>
    </row>
    <row r="10" spans="1:18" ht="55.55" customHeight="1" x14ac:dyDescent="0.25">
      <c r="A10"/>
      <c r="B10" s="10"/>
      <c r="C10" s="10"/>
      <c r="D10" s="10"/>
      <c r="E10" s="10"/>
      <c r="F10" s="10"/>
      <c r="G10" s="11"/>
      <c r="H10" s="11"/>
      <c r="I10" s="3"/>
    </row>
    <row r="11" spans="1:18" ht="14.95" customHeight="1" x14ac:dyDescent="0.25">
      <c r="A11"/>
      <c r="B11" s="20">
        <f>IF(DAY(DecSun1)=1,IF(AND(YEAR(DecSun1+15)=CalendarYear,MONTH(DecSun1+15)=12),DecSun1+15,""),IF(AND(YEAR(DecSun1+22)=CalendarYear,MONTH(DecSun1+22)=12),DecSun1+22,""))</f>
        <v>41630</v>
      </c>
      <c r="C11" s="20">
        <f>IF(DAY(DecSun1)=1,IF(AND(YEAR(DecSun1+16)=CalendarYear,MONTH(DecSun1+16)=12),DecSun1+16,""),IF(AND(YEAR(DecSun1+23)=CalendarYear,MONTH(DecSun1+23)=12),DecSun1+23,""))</f>
        <v>41631</v>
      </c>
      <c r="D11" s="20">
        <f>IF(DAY(DecSun1)=1,IF(AND(YEAR(DecSun1+17)=CalendarYear,MONTH(DecSun1+17)=12),DecSun1+17,""),IF(AND(YEAR(DecSun1+24)=CalendarYear,MONTH(DecSun1+24)=12),DecSun1+24,""))</f>
        <v>41632</v>
      </c>
      <c r="E11" s="20">
        <f>IF(DAY(DecSun1)=1,IF(AND(YEAR(DecSun1+18)=CalendarYear,MONTH(DecSun1+18)=12),DecSun1+18,""),IF(AND(YEAR(DecSun1+25)=CalendarYear,MONTH(DecSun1+25)=12),DecSun1+25,""))</f>
        <v>41633</v>
      </c>
      <c r="F11" s="20">
        <f>IF(DAY(DecSun1)=1,IF(AND(YEAR(DecSun1+19)=CalendarYear,MONTH(DecSun1+19)=12),DecSun1+19,""),IF(AND(YEAR(DecSun1+26)=CalendarYear,MONTH(DecSun1+26)=12),DecSun1+26,""))</f>
        <v>41634</v>
      </c>
      <c r="G11" s="20">
        <f>IF(DAY(DecSun1)=1,IF(AND(YEAR(DecSun1+20)=CalendarYear,MONTH(DecSun1+20)=12),DecSun1+20,""),IF(AND(YEAR(DecSun1+27)=CalendarYear,MONTH(DecSun1+27)=12),DecSun1+27,""))</f>
        <v>41635</v>
      </c>
      <c r="H11" s="20">
        <f>IF(DAY(DecSun1)=1,IF(AND(YEAR(DecSun1+21)=CalendarYear,MONTH(DecSun1+21)=12),DecSun1+21,""),IF(AND(YEAR(DecSun1+28)=CalendarYear,MONTH(DecSun1+28)=12),DecSun1+28,""))</f>
        <v>41636</v>
      </c>
      <c r="I11" s="3"/>
    </row>
    <row r="12" spans="1:18" ht="55.55" customHeight="1" x14ac:dyDescent="0.25">
      <c r="A12"/>
      <c r="B12" s="12"/>
      <c r="C12" s="12"/>
      <c r="D12" s="12" t="s">
        <v>16</v>
      </c>
      <c r="E12" s="12" t="s">
        <v>17</v>
      </c>
      <c r="F12" s="12"/>
      <c r="G12" s="13"/>
      <c r="H12" s="13"/>
      <c r="I12" s="3"/>
    </row>
    <row r="13" spans="1:18" ht="14.95" customHeight="1" x14ac:dyDescent="0.25">
      <c r="A13"/>
      <c r="B13" s="19">
        <f>IF(DAY(DecSun1)=1,IF(AND(YEAR(DecSun1+22)=CalendarYear,MONTH(DecSun1+22)=12),DecSun1+22,""),IF(AND(YEAR(DecSun1+29)=CalendarYear,MONTH(DecSun1+29)=12),DecSun1+29,""))</f>
        <v>41637</v>
      </c>
      <c r="C13" s="19">
        <f>IF(DAY(DecSun1)=1,IF(AND(YEAR(DecSun1+23)=CalendarYear,MONTH(DecSun1+23)=12),DecSun1+23,""),IF(AND(YEAR(DecSun1+30)=CalendarYear,MONTH(DecSun1+30)=12),DecSun1+30,""))</f>
        <v>41638</v>
      </c>
      <c r="D13" s="19">
        <f>IF(DAY(DecSun1)=1,IF(AND(YEAR(DecSun1+24)=CalendarYear,MONTH(DecSun1+24)=12),DecSun1+24,""),IF(AND(YEAR(DecSun1+31)=CalendarYear,MONTH(DecSun1+31)=12),DecSun1+31,""))</f>
        <v>41639</v>
      </c>
      <c r="E13" s="19" t="str">
        <f>IF(DAY(DecSun1)=1,IF(AND(YEAR(DecSun1+25)=CalendarYear,MONTH(DecSun1+25)=12),DecSun1+25,""),IF(AND(YEAR(DecSun1+32)=CalendarYear,MONTH(DecSun1+32)=12),DecSun1+32,""))</f>
        <v/>
      </c>
      <c r="F13" s="19" t="str">
        <f>IF(DAY(DecSun1)=1,IF(AND(YEAR(DecSun1+26)=CalendarYear,MONTH(DecSun1+26)=12),DecSun1+26,""),IF(AND(YEAR(DecSun1+33)=CalendarYear,MONTH(DecSun1+33)=12),DecSun1+33,""))</f>
        <v/>
      </c>
      <c r="G13" s="19" t="str">
        <f>IF(DAY(DecSun1)=1,IF(AND(YEAR(DecSun1+27)=CalendarYear,MONTH(DecSun1+27)=12),DecSun1+27,""),IF(AND(YEAR(DecSun1+34)=CalendarYear,MONTH(DecSun1+34)=12),DecSun1+34,""))</f>
        <v/>
      </c>
      <c r="H13" s="19" t="str">
        <f>IF(DAY(DecSun1)=1,IF(AND(YEAR(DecSun1+28)=CalendarYear,MONTH(DecSun1+28)=12),DecSun1+28,""),IF(AND(YEAR(DecSun1+35)=CalendarYear,MONTH(DecSun1+35)=12),DecSun1+35,""))</f>
        <v/>
      </c>
      <c r="I13" s="3"/>
    </row>
    <row r="14" spans="1:18" ht="55.55" customHeight="1" x14ac:dyDescent="0.25">
      <c r="A14"/>
      <c r="B14" s="10"/>
      <c r="C14" s="10"/>
      <c r="D14" s="10"/>
      <c r="E14" s="10"/>
      <c r="F14" s="10"/>
      <c r="G14" s="11"/>
      <c r="H14" s="11"/>
      <c r="I14" s="3"/>
    </row>
    <row r="15" spans="1:18" ht="14.95" customHeight="1" x14ac:dyDescent="0.25">
      <c r="A15"/>
      <c r="B15" s="20" t="str">
        <f>IF(DAY(DecSun1)=1,IF(AND(YEAR(DecSun1+29)=CalendarYear,MONTH(DecSun1+29)=12),DecSun1+29,""),IF(AND(YEAR(DecSun1+36)=CalendarYear,MONTH(DecSun1+36)=12),DecSun1+36,""))</f>
        <v/>
      </c>
      <c r="C15" s="21" t="str">
        <f>IF(DAY(DecSun1)=1,IF(AND(YEAR(DecSun1+30)=CalendarYear,MONTH(DecSun1+30)=12),DecSun1+30,""),IF(AND(YEAR(DecSun1+37)=CalendarYear,MONTH(DecSun1+37)=12),DecSun1+37,""))</f>
        <v/>
      </c>
      <c r="D15" s="42" t="s">
        <v>7</v>
      </c>
      <c r="E15" s="43"/>
      <c r="F15" s="43"/>
      <c r="G15" s="43"/>
      <c r="H15" s="44"/>
      <c r="I15" s="3"/>
    </row>
    <row r="16" spans="1:18" ht="55.55" customHeight="1" x14ac:dyDescent="0.25">
      <c r="A16"/>
      <c r="B16" s="12"/>
      <c r="C16" s="12"/>
      <c r="D16" s="39"/>
      <c r="E16" s="40"/>
      <c r="F16" s="40"/>
      <c r="G16" s="40"/>
      <c r="H16" s="41"/>
      <c r="I16" s="3"/>
    </row>
    <row r="17" spans="3:5" ht="22.6" customHeight="1" x14ac:dyDescent="0.25"/>
    <row r="19" spans="3:5" ht="21.1" customHeight="1" x14ac:dyDescent="0.25">
      <c r="C19" s="6"/>
      <c r="D19" s="5"/>
      <c r="E19" s="4"/>
    </row>
    <row r="20" spans="3:5" ht="19.55" customHeight="1" x14ac:dyDescent="0.25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0" orientation="landscape" r:id="rId1"/>
  <headerFooter scaleWithDoc="0"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showGridLines="0" zoomScale="86" zoomScaleNormal="86" workbookViewId="0">
      <selection activeCell="C11" sqref="C11"/>
    </sheetView>
  </sheetViews>
  <sheetFormatPr defaultColWidth="6.69921875" defaultRowHeight="14.3" x14ac:dyDescent="0.25"/>
  <cols>
    <col min="1" max="1" width="3.09765625" style="23" customWidth="1"/>
    <col min="2" max="9" width="13.796875" style="23" customWidth="1"/>
    <col min="10" max="10" width="12.69921875" style="23" customWidth="1"/>
    <col min="11" max="11" width="2.09765625" style="23" customWidth="1"/>
    <col min="12" max="12" width="11.796875" style="23" customWidth="1"/>
    <col min="13" max="13" width="11.296875" style="23" customWidth="1"/>
    <col min="14" max="16384" width="6.69921875" style="23"/>
  </cols>
  <sheetData>
    <row r="1" spans="1:18" ht="15.65" x14ac:dyDescent="0.25">
      <c r="A1" s="22"/>
    </row>
    <row r="2" spans="1:18" ht="26.35" customHeight="1" x14ac:dyDescent="0.25">
      <c r="A2" s="22"/>
    </row>
    <row r="3" spans="1:18" ht="57.75" customHeight="1" x14ac:dyDescent="0.25">
      <c r="A3" s="22"/>
      <c r="B3" s="46" t="str">
        <f>UPPER(TEXT(DATE(CalendarYear,2,1),"mmmm yyyy"))</f>
        <v>FEBRUARY 2013</v>
      </c>
      <c r="C3" s="46"/>
      <c r="D3" s="46"/>
      <c r="E3" s="46"/>
      <c r="F3" s="46"/>
    </row>
    <row r="4" spans="1:18" s="22" customFormat="1" ht="29.25" customHeight="1" x14ac:dyDescent="0.25">
      <c r="B4" s="14" t="s">
        <v>6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  <c r="H4" s="16" t="s">
        <v>5</v>
      </c>
      <c r="I4" s="23"/>
      <c r="J4" s="23"/>
      <c r="L4" s="23"/>
      <c r="M4" s="24"/>
      <c r="Q4" s="23"/>
      <c r="R4" s="23"/>
    </row>
    <row r="5" spans="1:18" s="22" customFormat="1" ht="14.95" customHeight="1" x14ac:dyDescent="0.25">
      <c r="B5" s="25" t="str">
        <f>IF(DAY(FebSun1)=1,"",IF(AND(YEAR(FebSun1+1)=CalendarYear,MONTH(FebSun1+1)=2),FebSun1+1,""))</f>
        <v/>
      </c>
      <c r="C5" s="25" t="str">
        <f>IF(DAY(FebSun1)=1,"",IF(AND(YEAR(FebSun1+2)=CalendarYear,MONTH(FebSun1+2)=2),FebSun1+2,""))</f>
        <v/>
      </c>
      <c r="D5" s="25" t="str">
        <f>IF(DAY(FebSun1)=1,"",IF(AND(YEAR(FebSun1+3)=CalendarYear,MONTH(FebSun1+3)=2),FebSun1+3,""))</f>
        <v/>
      </c>
      <c r="E5" s="25" t="str">
        <f>IF(DAY(FebSun1)=1,"",IF(AND(YEAR(FebSun1+4)=CalendarYear,MONTH(FebSun1+4)=2),FebSun1+4,""))</f>
        <v/>
      </c>
      <c r="F5" s="25" t="str">
        <f>IF(DAY(FebSun1)=1,"",IF(AND(YEAR(FebSun1+5)=CalendarYear,MONTH(FebSun1+5)=2),FebSun1+5,""))</f>
        <v/>
      </c>
      <c r="G5" s="25">
        <f>IF(DAY(FebSun1)=1,"",IF(AND(YEAR(FebSun1+6)=CalendarYear,MONTH(FebSun1+6)=2),FebSun1+6,""))</f>
        <v>41306</v>
      </c>
      <c r="H5" s="25">
        <f>IF(DAY(FebSun1)=1,IF(AND(YEAR(FebSun1)=CalendarYear,MONTH(FebSun1)=2),FebSun1,""),IF(AND(YEAR(FebSun1+7)=CalendarYear,MONTH(FebSun1+7)=2),FebSun1+7,""))</f>
        <v>41307</v>
      </c>
      <c r="I5" s="26"/>
      <c r="K5" s="23"/>
      <c r="L5" s="23"/>
      <c r="M5" s="23"/>
      <c r="Q5" s="27"/>
      <c r="R5" s="23"/>
    </row>
    <row r="6" spans="1:18" s="27" customFormat="1" ht="55.55" customHeight="1" x14ac:dyDescent="0.25">
      <c r="A6" s="22"/>
      <c r="B6" s="28"/>
      <c r="C6" s="28"/>
      <c r="D6" s="28"/>
      <c r="E6" s="28"/>
      <c r="F6" s="28"/>
      <c r="G6" s="29"/>
      <c r="H6" s="29"/>
      <c r="I6" s="26"/>
    </row>
    <row r="7" spans="1:18" ht="14.95" customHeight="1" x14ac:dyDescent="0.25">
      <c r="A7" s="22"/>
      <c r="B7" s="30">
        <f>IF(DAY(FebSun1)=1,IF(AND(YEAR(FebSun1+1)=CalendarYear,MONTH(FebSun1+1)=2),FebSun1+1,""),IF(AND(YEAR(FebSun1+8)=CalendarYear,MONTH(FebSun1+8)=2),FebSun1+8,""))</f>
        <v>41308</v>
      </c>
      <c r="C7" s="30">
        <f>IF(DAY(FebSun1)=1,IF(AND(YEAR(FebSun1+2)=CalendarYear,MONTH(FebSun1+2)=2),FebSun1+2,""),IF(AND(YEAR(FebSun1+9)=CalendarYear,MONTH(FebSun1+9)=2),FebSun1+9,""))</f>
        <v>41309</v>
      </c>
      <c r="D7" s="30">
        <f>IF(DAY(FebSun1)=1,IF(AND(YEAR(FebSun1+3)=CalendarYear,MONTH(FebSun1+3)=2),FebSun1+3,""),IF(AND(YEAR(FebSun1+10)=CalendarYear,MONTH(FebSun1+10)=2),FebSun1+10,""))</f>
        <v>41310</v>
      </c>
      <c r="E7" s="30">
        <f>IF(DAY(FebSun1)=1,IF(AND(YEAR(FebSun1+4)=CalendarYear,MONTH(FebSun1+4)=2),FebSun1+4,""),IF(AND(YEAR(FebSun1+11)=CalendarYear,MONTH(FebSun1+11)=2),FebSun1+11,""))</f>
        <v>41311</v>
      </c>
      <c r="F7" s="30">
        <f>IF(DAY(FebSun1)=1,IF(AND(YEAR(FebSun1+5)=CalendarYear,MONTH(FebSun1+5)=2),FebSun1+5,""),IF(AND(YEAR(FebSun1+12)=CalendarYear,MONTH(FebSun1+12)=2),FebSun1+12,""))</f>
        <v>41312</v>
      </c>
      <c r="G7" s="30">
        <f>IF(DAY(FebSun1)=1,IF(AND(YEAR(FebSun1+6)=CalendarYear,MONTH(FebSun1+6)=2),FebSun1+6,""),IF(AND(YEAR(FebSun1+13)=CalendarYear,MONTH(FebSun1+13)=2),FebSun1+13,""))</f>
        <v>41313</v>
      </c>
      <c r="H7" s="30">
        <f>IF(DAY(FebSun1)=1,IF(AND(YEAR(FebSun1+7)=CalendarYear,MONTH(FebSun1+7)=2),FebSun1+7,""),IF(AND(YEAR(FebSun1+14)=CalendarYear,MONTH(FebSun1+14)=2),FebSun1+14,""))</f>
        <v>41314</v>
      </c>
      <c r="I7" s="26"/>
    </row>
    <row r="8" spans="1:18" ht="55.55" customHeight="1" x14ac:dyDescent="0.25">
      <c r="A8" s="22"/>
      <c r="B8" s="31"/>
      <c r="C8" s="31"/>
      <c r="D8" s="31"/>
      <c r="E8" s="31"/>
      <c r="F8" s="31"/>
      <c r="G8" s="32"/>
      <c r="H8" s="32"/>
      <c r="I8" s="26"/>
    </row>
    <row r="9" spans="1:18" ht="14.95" customHeight="1" x14ac:dyDescent="0.25">
      <c r="A9" s="22"/>
      <c r="B9" s="33">
        <f>IF(DAY(FebSun1)=1,IF(AND(YEAR(FebSun1+8)=CalendarYear,MONTH(FebSun1+8)=2),FebSun1+8,""),IF(AND(YEAR(FebSun1+15)=CalendarYear,MONTH(FebSun1+15)=2),FebSun1+15,""))</f>
        <v>41315</v>
      </c>
      <c r="C9" s="33">
        <f>IF(DAY(FebSun1)=1,IF(AND(YEAR(FebSun1+9)=CalendarYear,MONTH(FebSun1+9)=2),FebSun1+9,""),IF(AND(YEAR(FebSun1+16)=CalendarYear,MONTH(FebSun1+16)=2),FebSun1+16,""))</f>
        <v>41316</v>
      </c>
      <c r="D9" s="33">
        <f>IF(DAY(FebSun1)=1,IF(AND(YEAR(FebSun1+10)=CalendarYear,MONTH(FebSun1+10)=2),FebSun1+10,""),IF(AND(YEAR(FebSun1+17)=CalendarYear,MONTH(FebSun1+17)=2),FebSun1+17,""))</f>
        <v>41317</v>
      </c>
      <c r="E9" s="33">
        <f>IF(DAY(FebSun1)=1,IF(AND(YEAR(FebSun1+11)=CalendarYear,MONTH(FebSun1+11)=2),FebSun1+11,""),IF(AND(YEAR(FebSun1+18)=CalendarYear,MONTH(FebSun1+18)=2),FebSun1+18,""))</f>
        <v>41318</v>
      </c>
      <c r="F9" s="33">
        <f>IF(DAY(FebSun1)=1,IF(AND(YEAR(FebSun1+12)=CalendarYear,MONTH(FebSun1+12)=2),FebSun1+12,""),IF(AND(YEAR(FebSun1+19)=CalendarYear,MONTH(FebSun1+19)=2),FebSun1+19,""))</f>
        <v>41319</v>
      </c>
      <c r="G9" s="33">
        <f>IF(DAY(FebSun1)=1,IF(AND(YEAR(FebSun1+13)=CalendarYear,MONTH(FebSun1+13)=2),FebSun1+13,""),IF(AND(YEAR(FebSun1+20)=CalendarYear,MONTH(FebSun1+20)=2),FebSun1+20,""))</f>
        <v>41320</v>
      </c>
      <c r="H9" s="33">
        <f>IF(DAY(FebSun1)=1,IF(AND(YEAR(FebSun1+14)=CalendarYear,MONTH(FebSun1+14)=2),FebSun1+14,""),IF(AND(YEAR(FebSun1+21)=CalendarYear,MONTH(FebSun1+21)=2),FebSun1+21,""))</f>
        <v>41321</v>
      </c>
      <c r="I9" s="26"/>
    </row>
    <row r="10" spans="1:18" ht="55.55" customHeight="1" x14ac:dyDescent="0.25">
      <c r="A10" s="22"/>
      <c r="B10" s="28"/>
      <c r="C10" s="28"/>
      <c r="D10" s="28"/>
      <c r="E10" s="28"/>
      <c r="F10" s="28"/>
      <c r="G10" s="29"/>
      <c r="H10" s="29"/>
      <c r="I10" s="26"/>
    </row>
    <row r="11" spans="1:18" ht="14.95" customHeight="1" x14ac:dyDescent="0.25">
      <c r="A11" s="22"/>
      <c r="B11" s="34">
        <f>IF(DAY(FebSun1)=1,IF(AND(YEAR(FebSun1+15)=CalendarYear,MONTH(FebSun1+15)=2),FebSun1+15,""),IF(AND(YEAR(FebSun1+22)=CalendarYear,MONTH(FebSun1+22)=2),FebSun1+22,""))</f>
        <v>41322</v>
      </c>
      <c r="C11" s="34">
        <f>IF(DAY(FebSun1)=1,IF(AND(YEAR(FebSun1+16)=CalendarYear,MONTH(FebSun1+16)=2),FebSun1+16,""),IF(AND(YEAR(FebSun1+23)=CalendarYear,MONTH(FebSun1+23)=2),FebSun1+23,""))</f>
        <v>41323</v>
      </c>
      <c r="D11" s="34">
        <f>IF(DAY(FebSun1)=1,IF(AND(YEAR(FebSun1+17)=CalendarYear,MONTH(FebSun1+17)=2),FebSun1+17,""),IF(AND(YEAR(FebSun1+24)=CalendarYear,MONTH(FebSun1+24)=2),FebSun1+24,""))</f>
        <v>41324</v>
      </c>
      <c r="E11" s="34">
        <f>IF(DAY(FebSun1)=1,IF(AND(YEAR(FebSun1+18)=CalendarYear,MONTH(FebSun1+18)=2),FebSun1+18,""),IF(AND(YEAR(FebSun1+25)=CalendarYear,MONTH(FebSun1+25)=2),FebSun1+25,""))</f>
        <v>41325</v>
      </c>
      <c r="F11" s="34">
        <f>IF(DAY(FebSun1)=1,IF(AND(YEAR(FebSun1+19)=CalendarYear,MONTH(FebSun1+19)=2),FebSun1+19,""),IF(AND(YEAR(FebSun1+26)=CalendarYear,MONTH(FebSun1+26)=2),FebSun1+26,""))</f>
        <v>41326</v>
      </c>
      <c r="G11" s="34">
        <f>IF(DAY(FebSun1)=1,IF(AND(YEAR(FebSun1+20)=CalendarYear,MONTH(FebSun1+20)=2),FebSun1+20,""),IF(AND(YEAR(FebSun1+27)=CalendarYear,MONTH(FebSun1+27)=2),FebSun1+27,""))</f>
        <v>41327</v>
      </c>
      <c r="H11" s="34">
        <f>IF(DAY(FebSun1)=1,IF(AND(YEAR(FebSun1+21)=CalendarYear,MONTH(FebSun1+21)=2),FebSun1+21,""),IF(AND(YEAR(FebSun1+28)=CalendarYear,MONTH(FebSun1+28)=2),FebSun1+28,""))</f>
        <v>41328</v>
      </c>
      <c r="I11" s="26"/>
    </row>
    <row r="12" spans="1:18" ht="55.55" customHeight="1" x14ac:dyDescent="0.25">
      <c r="A12" s="22"/>
      <c r="B12" s="31"/>
      <c r="C12" s="31" t="s">
        <v>9</v>
      </c>
      <c r="D12" s="31"/>
      <c r="E12" s="31"/>
      <c r="F12" s="31"/>
      <c r="G12" s="32"/>
      <c r="H12" s="32"/>
      <c r="I12" s="26"/>
    </row>
    <row r="13" spans="1:18" ht="14.95" customHeight="1" x14ac:dyDescent="0.25">
      <c r="A13" s="22"/>
      <c r="B13" s="33">
        <f>IF(DAY(FebSun1)=1,IF(AND(YEAR(FebSun1+22)=CalendarYear,MONTH(FebSun1+22)=2),FebSun1+22,""),IF(AND(YEAR(FebSun1+29)=CalendarYear,MONTH(FebSun1+29)=2),FebSun1+29,""))</f>
        <v>41329</v>
      </c>
      <c r="C13" s="33">
        <f>IF(DAY(FebSun1)=1,IF(AND(YEAR(FebSun1+23)=CalendarYear,MONTH(FebSun1+23)=2),FebSun1+23,""),IF(AND(YEAR(FebSun1+30)=CalendarYear,MONTH(FebSun1+30)=2),FebSun1+30,""))</f>
        <v>41330</v>
      </c>
      <c r="D13" s="33">
        <f>IF(DAY(FebSun1)=1,IF(AND(YEAR(FebSun1+24)=CalendarYear,MONTH(FebSun1+24)=2),FebSun1+24,""),IF(AND(YEAR(FebSun1+31)=CalendarYear,MONTH(FebSun1+31)=2),FebSun1+31,""))</f>
        <v>41331</v>
      </c>
      <c r="E13" s="33">
        <f>IF(DAY(FebSun1)=1,IF(AND(YEAR(FebSun1+25)=CalendarYear,MONTH(FebSun1+25)=2),FebSun1+25,""),IF(AND(YEAR(FebSun1+32)=CalendarYear,MONTH(FebSun1+32)=2),FebSun1+32,""))</f>
        <v>41332</v>
      </c>
      <c r="F13" s="33">
        <f>IF(DAY(FebSun1)=1,IF(AND(YEAR(FebSun1+26)=CalendarYear,MONTH(FebSun1+26)=2),FebSun1+26,""),IF(AND(YEAR(FebSun1+33)=CalendarYear,MONTH(FebSun1+33)=2),FebSun1+33,""))</f>
        <v>41333</v>
      </c>
      <c r="G13" s="33" t="str">
        <f>IF(DAY(FebSun1)=1,IF(AND(YEAR(FebSun1+27)=CalendarYear,MONTH(FebSun1+27)=2),FebSun1+27,""),IF(AND(YEAR(FebSun1+34)=CalendarYear,MONTH(FebSun1+34)=2),FebSun1+34,""))</f>
        <v/>
      </c>
      <c r="H13" s="33" t="str">
        <f>IF(DAY(FebSun1)=1,IF(AND(YEAR(FebSun1+28)=CalendarYear,MONTH(FebSun1+28)=2),FebSun1+28,""),IF(AND(YEAR(FebSun1+35)=CalendarYear,MONTH(FebSun1+35)=2),FebSun1+35,""))</f>
        <v/>
      </c>
      <c r="I13" s="26"/>
    </row>
    <row r="14" spans="1:18" ht="55.55" customHeight="1" x14ac:dyDescent="0.25">
      <c r="A14" s="22"/>
      <c r="B14" s="28"/>
      <c r="C14" s="28"/>
      <c r="D14" s="28"/>
      <c r="E14" s="28"/>
      <c r="F14" s="28"/>
      <c r="G14" s="29"/>
      <c r="H14" s="29"/>
      <c r="I14" s="26"/>
    </row>
    <row r="15" spans="1:18" ht="14.95" customHeight="1" x14ac:dyDescent="0.25">
      <c r="A15" s="22"/>
      <c r="B15" s="34" t="str">
        <f>IF(DAY(FebSun1)=1,IF(AND(YEAR(FebSun1+29)=CalendarYear,MONTH(FebSun1+29)=2),FebSun1+29,""),IF(AND(YEAR(FebSun1+36)=CalendarYear,MONTH(FebSun1+36)=2),FebSun1+36,""))</f>
        <v/>
      </c>
      <c r="C15" s="35" t="str">
        <f>IF(DAY(FebSun1)=1,IF(AND(YEAR(FebSun1+30)=CalendarYear,MONTH(FebSun1+30)=2),FebSun1+30,""),IF(AND(YEAR(FebSun1+37)=CalendarYear,MONTH(FebSun1+37)=2),FebSun1+37,""))</f>
        <v/>
      </c>
      <c r="D15" s="42" t="s">
        <v>7</v>
      </c>
      <c r="E15" s="43"/>
      <c r="F15" s="43"/>
      <c r="G15" s="43"/>
      <c r="H15" s="44"/>
      <c r="I15" s="26"/>
    </row>
    <row r="16" spans="1:18" ht="55.55" customHeight="1" x14ac:dyDescent="0.25">
      <c r="A16" s="22"/>
      <c r="B16" s="31"/>
      <c r="C16" s="31"/>
      <c r="D16" s="39"/>
      <c r="E16" s="40"/>
      <c r="F16" s="40"/>
      <c r="G16" s="40"/>
      <c r="H16" s="41"/>
      <c r="I16" s="26"/>
    </row>
    <row r="17" spans="3:5" ht="17.350000000000001" customHeight="1" x14ac:dyDescent="0.25"/>
    <row r="19" spans="3:5" ht="21.1" customHeight="1" x14ac:dyDescent="0.25">
      <c r="C19" s="36"/>
      <c r="D19" s="37"/>
      <c r="E19" s="38"/>
    </row>
    <row r="20" spans="3:5" ht="19.55" customHeight="1" x14ac:dyDescent="0.25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0" orientation="landscape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showGridLines="0" zoomScale="86" zoomScaleNormal="86" workbookViewId="0">
      <selection activeCell="M6" sqref="M6"/>
    </sheetView>
  </sheetViews>
  <sheetFormatPr defaultColWidth="6.69921875" defaultRowHeight="14.3" x14ac:dyDescent="0.25"/>
  <cols>
    <col min="1" max="1" width="3.09765625" style="1" customWidth="1"/>
    <col min="2" max="9" width="13.796875" style="1" customWidth="1"/>
    <col min="10" max="10" width="12.69921875" style="1" customWidth="1"/>
    <col min="11" max="11" width="2.09765625" style="1" customWidth="1"/>
    <col min="12" max="12" width="11.796875" style="1" customWidth="1"/>
    <col min="13" max="13" width="11.296875" style="1" customWidth="1"/>
    <col min="14" max="16384" width="6.69921875" style="1"/>
  </cols>
  <sheetData>
    <row r="1" spans="1:18" ht="15.65" x14ac:dyDescent="0.25">
      <c r="A1"/>
    </row>
    <row r="2" spans="1:18" ht="26.35" customHeight="1" x14ac:dyDescent="0.25">
      <c r="A2"/>
    </row>
    <row r="3" spans="1:18" ht="57.75" customHeight="1" x14ac:dyDescent="0.25">
      <c r="A3"/>
      <c r="B3" s="45" t="str">
        <f>UPPER(TEXT(DATE(CalendarYear,3,1),"mmmm yyyy"))</f>
        <v>MARCH 2013</v>
      </c>
      <c r="C3" s="45"/>
      <c r="D3" s="45"/>
      <c r="E3" s="45"/>
      <c r="F3" s="45"/>
    </row>
    <row r="4" spans="1:18" customFormat="1" ht="29.25" customHeight="1" x14ac:dyDescent="0.25">
      <c r="B4" s="14" t="s">
        <v>6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  <c r="H4" s="16" t="s">
        <v>5</v>
      </c>
      <c r="I4" s="1"/>
      <c r="J4" s="1"/>
      <c r="L4" s="1"/>
      <c r="M4" s="7"/>
      <c r="Q4" s="1"/>
      <c r="R4" s="1"/>
    </row>
    <row r="5" spans="1:18" customFormat="1" ht="14.95" customHeight="1" x14ac:dyDescent="0.3">
      <c r="B5" s="17" t="str">
        <f>IF(DAY(MarSun1)=1,"",IF(AND(YEAR(MarSun1+1)=CalendarYear,MONTH(MarSun1+1)=3),MarSun1+1,""))</f>
        <v/>
      </c>
      <c r="C5" s="17" t="str">
        <f>IF(DAY(MarSun1)=1,"",IF(AND(YEAR(MarSun1+2)=CalendarYear,MONTH(MarSun1+2)=3),MarSun1+2,""))</f>
        <v/>
      </c>
      <c r="D5" s="17" t="str">
        <f>IF(DAY(MarSun1)=1,"",IF(AND(YEAR(MarSun1+3)=CalendarYear,MONTH(MarSun1+3)=3),MarSun1+3,""))</f>
        <v/>
      </c>
      <c r="E5" s="17" t="str">
        <f>IF(DAY(MarSun1)=1,"",IF(AND(YEAR(MarSun1+4)=CalendarYear,MONTH(MarSun1+4)=3),MarSun1+4,""))</f>
        <v/>
      </c>
      <c r="F5" s="17" t="str">
        <f>IF(DAY(MarSun1)=1,"",IF(AND(YEAR(MarSun1+5)=CalendarYear,MONTH(MarSun1+5)=3),MarSun1+5,""))</f>
        <v/>
      </c>
      <c r="G5" s="17">
        <f>IF(DAY(MarSun1)=1,"",IF(AND(YEAR(MarSun1+6)=CalendarYear,MONTH(MarSun1+6)=3),MarSun1+6,""))</f>
        <v>41334</v>
      </c>
      <c r="H5" s="17">
        <f>IF(DAY(MarSun1)=1,IF(AND(YEAR(MarSun1)=CalendarYear,MONTH(MarSun1)=3),MarSun1,""),IF(AND(YEAR(MarSun1+7)=CalendarYear,MONTH(MarSun1+7)=3),MarSun1+7,""))</f>
        <v>41335</v>
      </c>
      <c r="I5" s="3"/>
      <c r="K5" s="1"/>
      <c r="L5" s="1"/>
      <c r="M5" s="1"/>
      <c r="Q5" s="2"/>
      <c r="R5" s="1"/>
    </row>
    <row r="6" spans="1:18" s="2" customFormat="1" ht="55.55" customHeight="1" x14ac:dyDescent="0.3">
      <c r="A6"/>
      <c r="B6" s="10"/>
      <c r="C6" s="10"/>
      <c r="D6" s="10"/>
      <c r="E6" s="10"/>
      <c r="F6" s="10"/>
      <c r="G6" s="11"/>
      <c r="H6" s="11"/>
      <c r="I6" s="3"/>
    </row>
    <row r="7" spans="1:18" ht="14.95" customHeight="1" x14ac:dyDescent="0.25">
      <c r="A7"/>
      <c r="B7" s="18">
        <f>IF(DAY(MarSun1)=1,IF(AND(YEAR(MarSun1+1)=CalendarYear,MONTH(MarSun1+1)=3),MarSun1+1,""),IF(AND(YEAR(MarSun1+8)=CalendarYear,MONTH(MarSun1+8)=3),MarSun1+8,""))</f>
        <v>41336</v>
      </c>
      <c r="C7" s="18">
        <f>IF(DAY(MarSun1)=1,IF(AND(YEAR(MarSun1+2)=CalendarYear,MONTH(MarSun1+2)=3),MarSun1+2,""),IF(AND(YEAR(MarSun1+9)=CalendarYear,MONTH(MarSun1+9)=3),MarSun1+9,""))</f>
        <v>41337</v>
      </c>
      <c r="D7" s="18">
        <f>IF(DAY(MarSun1)=1,IF(AND(YEAR(MarSun1+3)=CalendarYear,MONTH(MarSun1+3)=3),MarSun1+3,""),IF(AND(YEAR(MarSun1+10)=CalendarYear,MONTH(MarSun1+10)=3),MarSun1+10,""))</f>
        <v>41338</v>
      </c>
      <c r="E7" s="18">
        <f>IF(DAY(MarSun1)=1,IF(AND(YEAR(MarSun1+4)=CalendarYear,MONTH(MarSun1+4)=3),MarSun1+4,""),IF(AND(YEAR(MarSun1+11)=CalendarYear,MONTH(MarSun1+11)=3),MarSun1+11,""))</f>
        <v>41339</v>
      </c>
      <c r="F7" s="18">
        <f>IF(DAY(MarSun1)=1,IF(AND(YEAR(MarSun1+5)=CalendarYear,MONTH(MarSun1+5)=3),MarSun1+5,""),IF(AND(YEAR(MarSun1+12)=CalendarYear,MONTH(MarSun1+12)=3),MarSun1+12,""))</f>
        <v>41340</v>
      </c>
      <c r="G7" s="18">
        <f>IF(DAY(MarSun1)=1,IF(AND(YEAR(MarSun1+6)=CalendarYear,MONTH(MarSun1+6)=3),MarSun1+6,""),IF(AND(YEAR(MarSun1+13)=CalendarYear,MONTH(MarSun1+13)=3),MarSun1+13,""))</f>
        <v>41341</v>
      </c>
      <c r="H7" s="18">
        <f>IF(DAY(MarSun1)=1,IF(AND(YEAR(MarSun1+7)=CalendarYear,MONTH(MarSun1+7)=3),MarSun1+7,""),IF(AND(YEAR(MarSun1+14)=CalendarYear,MONTH(MarSun1+14)=3),MarSun1+14,""))</f>
        <v>41342</v>
      </c>
      <c r="I7" s="3"/>
    </row>
    <row r="8" spans="1:18" ht="55.55" customHeight="1" x14ac:dyDescent="0.25">
      <c r="A8"/>
      <c r="B8" s="12"/>
      <c r="C8" s="12"/>
      <c r="D8" s="12"/>
      <c r="E8" s="12"/>
      <c r="F8" s="12"/>
      <c r="G8" s="13"/>
      <c r="H8" s="13"/>
      <c r="I8" s="3"/>
    </row>
    <row r="9" spans="1:18" ht="14.95" customHeight="1" x14ac:dyDescent="0.25">
      <c r="A9"/>
      <c r="B9" s="19">
        <f>IF(DAY(MarSun1)=1,IF(AND(YEAR(MarSun1+8)=CalendarYear,MONTH(MarSun1+8)=3),MarSun1+8,""),IF(AND(YEAR(MarSun1+15)=CalendarYear,MONTH(MarSun1+15)=3),MarSun1+15,""))</f>
        <v>41343</v>
      </c>
      <c r="C9" s="19">
        <f>IF(DAY(MarSun1)=1,IF(AND(YEAR(MarSun1+9)=CalendarYear,MONTH(MarSun1+9)=3),MarSun1+9,""),IF(AND(YEAR(MarSun1+16)=CalendarYear,MONTH(MarSun1+16)=3),MarSun1+16,""))</f>
        <v>41344</v>
      </c>
      <c r="D9" s="19">
        <f>IF(DAY(MarSun1)=1,IF(AND(YEAR(MarSun1+10)=CalendarYear,MONTH(MarSun1+10)=3),MarSun1+10,""),IF(AND(YEAR(MarSun1+17)=CalendarYear,MONTH(MarSun1+17)=3),MarSun1+17,""))</f>
        <v>41345</v>
      </c>
      <c r="E9" s="19">
        <f>IF(DAY(MarSun1)=1,IF(AND(YEAR(MarSun1+11)=CalendarYear,MONTH(MarSun1+11)=3),MarSun1+11,""),IF(AND(YEAR(MarSun1+18)=CalendarYear,MONTH(MarSun1+18)=3),MarSun1+18,""))</f>
        <v>41346</v>
      </c>
      <c r="F9" s="19">
        <f>IF(DAY(MarSun1)=1,IF(AND(YEAR(MarSun1+12)=CalendarYear,MONTH(MarSun1+12)=3),MarSun1+12,""),IF(AND(YEAR(MarSun1+19)=CalendarYear,MONTH(MarSun1+19)=3),MarSun1+19,""))</f>
        <v>41347</v>
      </c>
      <c r="G9" s="19">
        <f>IF(DAY(MarSun1)=1,IF(AND(YEAR(MarSun1+13)=CalendarYear,MONTH(MarSun1+13)=3),MarSun1+13,""),IF(AND(YEAR(MarSun1+20)=CalendarYear,MONTH(MarSun1+20)=3),MarSun1+20,""))</f>
        <v>41348</v>
      </c>
      <c r="H9" s="19">
        <f>IF(DAY(MarSun1)=1,IF(AND(YEAR(MarSun1+14)=CalendarYear,MONTH(MarSun1+14)=3),MarSun1+14,""),IF(AND(YEAR(MarSun1+21)=CalendarYear,MONTH(MarSun1+21)=3),MarSun1+21,""))</f>
        <v>41349</v>
      </c>
      <c r="I9" s="3"/>
    </row>
    <row r="10" spans="1:18" ht="55.55" customHeight="1" x14ac:dyDescent="0.25">
      <c r="A10"/>
      <c r="B10" s="10"/>
      <c r="C10" s="10"/>
      <c r="D10" s="10"/>
      <c r="E10" s="10"/>
      <c r="F10" s="10"/>
      <c r="G10" s="11"/>
      <c r="H10" s="11"/>
      <c r="I10" s="3"/>
    </row>
    <row r="11" spans="1:18" ht="14.95" customHeight="1" x14ac:dyDescent="0.25">
      <c r="A11"/>
      <c r="B11" s="20">
        <f>IF(DAY(MarSun1)=1,IF(AND(YEAR(MarSun1+15)=CalendarYear,MONTH(MarSun1+15)=3),MarSun1+15,""),IF(AND(YEAR(MarSun1+22)=CalendarYear,MONTH(MarSun1+22)=3),MarSun1+22,""))</f>
        <v>41350</v>
      </c>
      <c r="C11" s="20">
        <f>IF(DAY(MarSun1)=1,IF(AND(YEAR(MarSun1+16)=CalendarYear,MONTH(MarSun1+16)=3),MarSun1+16,""),IF(AND(YEAR(MarSun1+23)=CalendarYear,MONTH(MarSun1+23)=3),MarSun1+23,""))</f>
        <v>41351</v>
      </c>
      <c r="D11" s="20">
        <f>IF(DAY(MarSun1)=1,IF(AND(YEAR(MarSun1+17)=CalendarYear,MONTH(MarSun1+17)=3),MarSun1+17,""),IF(AND(YEAR(MarSun1+24)=CalendarYear,MONTH(MarSun1+24)=3),MarSun1+24,""))</f>
        <v>41352</v>
      </c>
      <c r="E11" s="20">
        <f>IF(DAY(MarSun1)=1,IF(AND(YEAR(MarSun1+18)=CalendarYear,MONTH(MarSun1+18)=3),MarSun1+18,""),IF(AND(YEAR(MarSun1+25)=CalendarYear,MONTH(MarSun1+25)=3),MarSun1+25,""))</f>
        <v>41353</v>
      </c>
      <c r="F11" s="20">
        <f>IF(DAY(MarSun1)=1,IF(AND(YEAR(MarSun1+19)=CalendarYear,MONTH(MarSun1+19)=3),MarSun1+19,""),IF(AND(YEAR(MarSun1+26)=CalendarYear,MONTH(MarSun1+26)=3),MarSun1+26,""))</f>
        <v>41354</v>
      </c>
      <c r="G11" s="20">
        <f>IF(DAY(MarSun1)=1,IF(AND(YEAR(MarSun1+20)=CalendarYear,MONTH(MarSun1+20)=3),MarSun1+20,""),IF(AND(YEAR(MarSun1+27)=CalendarYear,MONTH(MarSun1+27)=3),MarSun1+27,""))</f>
        <v>41355</v>
      </c>
      <c r="H11" s="20">
        <f>IF(DAY(MarSun1)=1,IF(AND(YEAR(MarSun1+21)=CalendarYear,MONTH(MarSun1+21)=3),MarSun1+21,""),IF(AND(YEAR(MarSun1+28)=CalendarYear,MONTH(MarSun1+28)=3),MarSun1+28,""))</f>
        <v>41356</v>
      </c>
      <c r="I11" s="3"/>
    </row>
    <row r="12" spans="1:18" ht="55.55" customHeight="1" x14ac:dyDescent="0.25">
      <c r="A12"/>
      <c r="B12" s="12"/>
      <c r="C12" s="12"/>
      <c r="D12" s="12"/>
      <c r="E12" s="12"/>
      <c r="F12" s="12"/>
      <c r="G12" s="13"/>
      <c r="H12" s="13"/>
      <c r="I12" s="3"/>
    </row>
    <row r="13" spans="1:18" ht="14.95" customHeight="1" x14ac:dyDescent="0.25">
      <c r="A13"/>
      <c r="B13" s="19">
        <f>IF(DAY(MarSun1)=1,IF(AND(YEAR(MarSun1+22)=CalendarYear,MONTH(MarSun1+22)=3),MarSun1+22,""),IF(AND(YEAR(MarSun1+29)=CalendarYear,MONTH(MarSun1+29)=3),MarSun1+29,""))</f>
        <v>41357</v>
      </c>
      <c r="C13" s="19">
        <f>IF(DAY(MarSun1)=1,IF(AND(YEAR(MarSun1+23)=CalendarYear,MONTH(MarSun1+23)=3),MarSun1+23,""),IF(AND(YEAR(MarSun1+30)=CalendarYear,MONTH(MarSun1+30)=3),MarSun1+30,""))</f>
        <v>41358</v>
      </c>
      <c r="D13" s="19">
        <f>IF(DAY(MarSun1)=1,IF(AND(YEAR(MarSun1+24)=CalendarYear,MONTH(MarSun1+24)=3),MarSun1+24,""),IF(AND(YEAR(MarSun1+31)=CalendarYear,MONTH(MarSun1+31)=3),MarSun1+31,""))</f>
        <v>41359</v>
      </c>
      <c r="E13" s="19">
        <f>IF(DAY(MarSun1)=1,IF(AND(YEAR(MarSun1+25)=CalendarYear,MONTH(MarSun1+25)=3),MarSun1+25,""),IF(AND(YEAR(MarSun1+32)=CalendarYear,MONTH(MarSun1+32)=3),MarSun1+32,""))</f>
        <v>41360</v>
      </c>
      <c r="F13" s="19">
        <f>IF(DAY(MarSun1)=1,IF(AND(YEAR(MarSun1+26)=CalendarYear,MONTH(MarSun1+26)=3),MarSun1+26,""),IF(AND(YEAR(MarSun1+33)=CalendarYear,MONTH(MarSun1+33)=3),MarSun1+33,""))</f>
        <v>41361</v>
      </c>
      <c r="G13" s="19">
        <f>IF(DAY(MarSun1)=1,IF(AND(YEAR(MarSun1+27)=CalendarYear,MONTH(MarSun1+27)=3),MarSun1+27,""),IF(AND(YEAR(MarSun1+34)=CalendarYear,MONTH(MarSun1+34)=3),MarSun1+34,""))</f>
        <v>41362</v>
      </c>
      <c r="H13" s="19">
        <f>IF(DAY(MarSun1)=1,IF(AND(YEAR(MarSun1+28)=CalendarYear,MONTH(MarSun1+28)=3),MarSun1+28,""),IF(AND(YEAR(MarSun1+35)=CalendarYear,MONTH(MarSun1+35)=3),MarSun1+35,""))</f>
        <v>41363</v>
      </c>
      <c r="I13" s="3"/>
    </row>
    <row r="14" spans="1:18" ht="55.55" customHeight="1" x14ac:dyDescent="0.25">
      <c r="A14"/>
      <c r="B14" s="10"/>
      <c r="C14" s="10"/>
      <c r="D14" s="10"/>
      <c r="E14" s="10"/>
      <c r="F14" s="10"/>
      <c r="G14" s="11"/>
      <c r="H14" s="11"/>
      <c r="I14" s="3"/>
    </row>
    <row r="15" spans="1:18" ht="14.95" customHeight="1" x14ac:dyDescent="0.25">
      <c r="A15"/>
      <c r="B15" s="20">
        <f>IF(DAY(MarSun1)=1,IF(AND(YEAR(MarSun1+29)=CalendarYear,MONTH(MarSun1+29)=3),MarSun1+29,""),IF(AND(YEAR(MarSun1+36)=CalendarYear,MONTH(MarSun1+36)=3),MarSun1+36,""))</f>
        <v>41364</v>
      </c>
      <c r="C15" s="21" t="str">
        <f>IF(DAY(MarSun1)=1,IF(AND(YEAR(MarSun1+30)=CalendarYear,MONTH(MarSun1+30)=3),MarSun1+30,""),IF(AND(YEAR(MarSun1+37)=CalendarYear,MONTH(MarSun1+37)=3),MarSun1+37,""))</f>
        <v/>
      </c>
      <c r="D15" s="42" t="s">
        <v>7</v>
      </c>
      <c r="E15" s="43"/>
      <c r="F15" s="43"/>
      <c r="G15" s="43"/>
      <c r="H15" s="44"/>
      <c r="I15" s="3"/>
    </row>
    <row r="16" spans="1:18" ht="55.55" customHeight="1" x14ac:dyDescent="0.25">
      <c r="A16"/>
      <c r="B16" s="12"/>
      <c r="C16" s="12"/>
      <c r="D16" s="39"/>
      <c r="E16" s="40"/>
      <c r="F16" s="40"/>
      <c r="G16" s="40"/>
      <c r="H16" s="41"/>
      <c r="I16" s="3"/>
    </row>
    <row r="17" spans="3:5" ht="17.350000000000001" customHeight="1" x14ac:dyDescent="0.25"/>
    <row r="19" spans="3:5" ht="21.1" customHeight="1" x14ac:dyDescent="0.25">
      <c r="C19" s="6"/>
      <c r="D19" s="5"/>
      <c r="E19" s="4"/>
    </row>
    <row r="20" spans="3:5" ht="19.55" customHeight="1" x14ac:dyDescent="0.25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0" orientation="landscape" r:id="rId1"/>
  <headerFooter scaleWithDoc="0"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showGridLines="0" zoomScale="86" zoomScaleNormal="86" workbookViewId="0">
      <selection activeCell="J8" sqref="J8"/>
    </sheetView>
  </sheetViews>
  <sheetFormatPr defaultColWidth="6.69921875" defaultRowHeight="14.3" x14ac:dyDescent="0.25"/>
  <cols>
    <col min="1" max="1" width="3.09765625" style="1" customWidth="1"/>
    <col min="2" max="9" width="13.796875" style="1" customWidth="1"/>
    <col min="10" max="10" width="12.69921875" style="1" customWidth="1"/>
    <col min="11" max="11" width="2.09765625" style="1" customWidth="1"/>
    <col min="12" max="12" width="11.796875" style="1" customWidth="1"/>
    <col min="13" max="13" width="11.296875" style="1" customWidth="1"/>
    <col min="14" max="16384" width="6.69921875" style="1"/>
  </cols>
  <sheetData>
    <row r="1" spans="1:18" ht="15.65" x14ac:dyDescent="0.25">
      <c r="A1"/>
    </row>
    <row r="2" spans="1:18" ht="26.35" customHeight="1" x14ac:dyDescent="0.25">
      <c r="A2"/>
    </row>
    <row r="3" spans="1:18" ht="57.75" customHeight="1" x14ac:dyDescent="0.25">
      <c r="A3"/>
      <c r="B3" s="45" t="str">
        <f>UPPER(TEXT(DATE(CalendarYear,4,1),"mmmm yyyy"))</f>
        <v>APRIL 2013</v>
      </c>
      <c r="C3" s="45"/>
      <c r="D3" s="45"/>
      <c r="E3" s="45"/>
      <c r="F3" s="45"/>
    </row>
    <row r="4" spans="1:18" customFormat="1" ht="29.25" customHeight="1" x14ac:dyDescent="0.25">
      <c r="B4" s="14" t="s">
        <v>6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  <c r="H4" s="16" t="s">
        <v>5</v>
      </c>
      <c r="I4" s="1"/>
      <c r="J4" s="1"/>
      <c r="L4" s="1"/>
      <c r="M4" s="7"/>
      <c r="Q4" s="1"/>
      <c r="R4" s="1"/>
    </row>
    <row r="5" spans="1:18" customFormat="1" ht="14.95" customHeight="1" x14ac:dyDescent="0.3">
      <c r="B5" s="17" t="str">
        <f>IF(DAY(AprSun1)=1,"",IF(AND(YEAR(AprSun1+1)=CalendarYear,MONTH(AprSun1+1)=4),AprSun1+1,""))</f>
        <v/>
      </c>
      <c r="C5" s="17">
        <f>IF(DAY(AprSun1)=1,"",IF(AND(YEAR(AprSun1+2)=CalendarYear,MONTH(AprSun1+2)=4),AprSun1+2,""))</f>
        <v>41365</v>
      </c>
      <c r="D5" s="17">
        <f>IF(DAY(AprSun1)=1,"",IF(AND(YEAR(AprSun1+3)=CalendarYear,MONTH(AprSun1+3)=4),AprSun1+3,""))</f>
        <v>41366</v>
      </c>
      <c r="E5" s="17">
        <f>IF(DAY(AprSun1)=1,"",IF(AND(YEAR(AprSun1+4)=CalendarYear,MONTH(AprSun1+4)=4),AprSun1+4,""))</f>
        <v>41367</v>
      </c>
      <c r="F5" s="17">
        <f>IF(DAY(AprSun1)=1,"",IF(AND(YEAR(AprSun1+5)=CalendarYear,MONTH(AprSun1+5)=4),AprSun1+5,""))</f>
        <v>41368</v>
      </c>
      <c r="G5" s="17">
        <f>IF(DAY(AprSun1)=1,"",IF(AND(YEAR(AprSun1+6)=CalendarYear,MONTH(AprSun1+6)=4),AprSun1+6,""))</f>
        <v>41369</v>
      </c>
      <c r="H5" s="17">
        <f>IF(DAY(AprSun1)=1,IF(AND(YEAR(AprSun1)=CalendarYear,MONTH(AprSun1)=4),AprSun1,""),IF(AND(YEAR(AprSun1+7)=CalendarYear,MONTH(AprSun1+7)=4),AprSun1+7,""))</f>
        <v>41370</v>
      </c>
      <c r="I5" s="3"/>
      <c r="K5" s="1"/>
      <c r="L5" s="1"/>
      <c r="M5" s="1"/>
      <c r="Q5" s="2"/>
      <c r="R5" s="1"/>
    </row>
    <row r="6" spans="1:18" s="2" customFormat="1" ht="55.55" customHeight="1" x14ac:dyDescent="0.3">
      <c r="A6"/>
      <c r="B6" s="10"/>
      <c r="C6" s="10"/>
      <c r="D6" s="10"/>
      <c r="E6" s="10"/>
      <c r="F6" s="10"/>
      <c r="G6" s="11"/>
      <c r="H6" s="11"/>
      <c r="I6" s="3"/>
    </row>
    <row r="7" spans="1:18" ht="14.95" customHeight="1" x14ac:dyDescent="0.25">
      <c r="A7"/>
      <c r="B7" s="18">
        <f>IF(DAY(AprSun1)=1,IF(AND(YEAR(AprSun1+1)=CalendarYear,MONTH(AprSun1+1)=4),AprSun1+1,""),IF(AND(YEAR(AprSun1+8)=CalendarYear,MONTH(AprSun1+8)=4),AprSun1+8,""))</f>
        <v>41371</v>
      </c>
      <c r="C7" s="18">
        <f>IF(DAY(AprSun1)=1,IF(AND(YEAR(AprSun1+2)=CalendarYear,MONTH(AprSun1+2)=4),AprSun1+2,""),IF(AND(YEAR(AprSun1+9)=CalendarYear,MONTH(AprSun1+9)=4),AprSun1+9,""))</f>
        <v>41372</v>
      </c>
      <c r="D7" s="18">
        <f>IF(DAY(AprSun1)=1,IF(AND(YEAR(AprSun1+3)=CalendarYear,MONTH(AprSun1+3)=4),AprSun1+3,""),IF(AND(YEAR(AprSun1+10)=CalendarYear,MONTH(AprSun1+10)=4),AprSun1+10,""))</f>
        <v>41373</v>
      </c>
      <c r="E7" s="18">
        <f>IF(DAY(AprSun1)=1,IF(AND(YEAR(AprSun1+4)=CalendarYear,MONTH(AprSun1+4)=4),AprSun1+4,""),IF(AND(YEAR(AprSun1+11)=CalendarYear,MONTH(AprSun1+11)=4),AprSun1+11,""))</f>
        <v>41374</v>
      </c>
      <c r="F7" s="18">
        <f>IF(DAY(AprSun1)=1,IF(AND(YEAR(AprSun1+5)=CalendarYear,MONTH(AprSun1+5)=4),AprSun1+5,""),IF(AND(YEAR(AprSun1+12)=CalendarYear,MONTH(AprSun1+12)=4),AprSun1+12,""))</f>
        <v>41375</v>
      </c>
      <c r="G7" s="18">
        <f>IF(DAY(AprSun1)=1,IF(AND(YEAR(AprSun1+6)=CalendarYear,MONTH(AprSun1+6)=4),AprSun1+6,""),IF(AND(YEAR(AprSun1+13)=CalendarYear,MONTH(AprSun1+13)=4),AprSun1+13,""))</f>
        <v>41376</v>
      </c>
      <c r="H7" s="18">
        <f>IF(DAY(AprSun1)=1,IF(AND(YEAR(AprSun1+7)=CalendarYear,MONTH(AprSun1+7)=4),AprSun1+7,""),IF(AND(YEAR(AprSun1+14)=CalendarYear,MONTH(AprSun1+14)=4),AprSun1+14,""))</f>
        <v>41377</v>
      </c>
      <c r="I7" s="3"/>
    </row>
    <row r="8" spans="1:18" ht="55.55" customHeight="1" x14ac:dyDescent="0.25">
      <c r="A8"/>
      <c r="B8" s="12"/>
      <c r="C8" s="12"/>
      <c r="D8" s="12"/>
      <c r="E8" s="12"/>
      <c r="F8" s="12"/>
      <c r="G8" s="13"/>
      <c r="H8" s="13"/>
      <c r="I8" s="3"/>
    </row>
    <row r="9" spans="1:18" ht="14.95" customHeight="1" x14ac:dyDescent="0.25">
      <c r="A9"/>
      <c r="B9" s="19">
        <f>IF(DAY(AprSun1)=1,IF(AND(YEAR(AprSun1+8)=CalendarYear,MONTH(AprSun1+8)=4),AprSun1+8,""),IF(AND(YEAR(AprSun1+15)=CalendarYear,MONTH(AprSun1+15)=4),AprSun1+15,""))</f>
        <v>41378</v>
      </c>
      <c r="C9" s="19">
        <f>IF(DAY(AprSun1)=1,IF(AND(YEAR(AprSun1+9)=CalendarYear,MONTH(AprSun1+9)=4),AprSun1+9,""),IF(AND(YEAR(AprSun1+16)=CalendarYear,MONTH(AprSun1+16)=4),AprSun1+16,""))</f>
        <v>41379</v>
      </c>
      <c r="D9" s="19">
        <f>IF(DAY(AprSun1)=1,IF(AND(YEAR(AprSun1+10)=CalendarYear,MONTH(AprSun1+10)=4),AprSun1+10,""),IF(AND(YEAR(AprSun1+17)=CalendarYear,MONTH(AprSun1+17)=4),AprSun1+17,""))</f>
        <v>41380</v>
      </c>
      <c r="E9" s="19">
        <f>IF(DAY(AprSun1)=1,IF(AND(YEAR(AprSun1+11)=CalendarYear,MONTH(AprSun1+11)=4),AprSun1+11,""),IF(AND(YEAR(AprSun1+18)=CalendarYear,MONTH(AprSun1+18)=4),AprSun1+18,""))</f>
        <v>41381</v>
      </c>
      <c r="F9" s="19">
        <f>IF(DAY(AprSun1)=1,IF(AND(YEAR(AprSun1+12)=CalendarYear,MONTH(AprSun1+12)=4),AprSun1+12,""),IF(AND(YEAR(AprSun1+19)=CalendarYear,MONTH(AprSun1+19)=4),AprSun1+19,""))</f>
        <v>41382</v>
      </c>
      <c r="G9" s="19">
        <f>IF(DAY(AprSun1)=1,IF(AND(YEAR(AprSun1+13)=CalendarYear,MONTH(AprSun1+13)=4),AprSun1+13,""),IF(AND(YEAR(AprSun1+20)=CalendarYear,MONTH(AprSun1+20)=4),AprSun1+20,""))</f>
        <v>41383</v>
      </c>
      <c r="H9" s="19">
        <f>IF(DAY(AprSun1)=1,IF(AND(YEAR(AprSun1+14)=CalendarYear,MONTH(AprSun1+14)=4),AprSun1+14,""),IF(AND(YEAR(AprSun1+21)=CalendarYear,MONTH(AprSun1+21)=4),AprSun1+21,""))</f>
        <v>41384</v>
      </c>
      <c r="I9" s="3"/>
    </row>
    <row r="10" spans="1:18" ht="55.55" customHeight="1" x14ac:dyDescent="0.25">
      <c r="A10"/>
      <c r="B10" s="10"/>
      <c r="C10" s="10"/>
      <c r="D10" s="10"/>
      <c r="E10" s="10"/>
      <c r="F10" s="10"/>
      <c r="G10" s="11"/>
      <c r="H10" s="11"/>
      <c r="I10" s="3"/>
    </row>
    <row r="11" spans="1:18" ht="14.95" customHeight="1" x14ac:dyDescent="0.25">
      <c r="A11"/>
      <c r="B11" s="20">
        <f>IF(DAY(AprSun1)=1,IF(AND(YEAR(AprSun1+15)=CalendarYear,MONTH(AprSun1+15)=4),AprSun1+15,""),IF(AND(YEAR(AprSun1+22)=CalendarYear,MONTH(AprSun1+22)=4),AprSun1+22,""))</f>
        <v>41385</v>
      </c>
      <c r="C11" s="20">
        <f>IF(DAY(AprSun1)=1,IF(AND(YEAR(AprSun1+16)=CalendarYear,MONTH(AprSun1+16)=4),AprSun1+16,""),IF(AND(YEAR(AprSun1+23)=CalendarYear,MONTH(AprSun1+23)=4),AprSun1+23,""))</f>
        <v>41386</v>
      </c>
      <c r="D11" s="20">
        <f>IF(DAY(AprSun1)=1,IF(AND(YEAR(AprSun1+17)=CalendarYear,MONTH(AprSun1+17)=4),AprSun1+17,""),IF(AND(YEAR(AprSun1+24)=CalendarYear,MONTH(AprSun1+24)=4),AprSun1+24,""))</f>
        <v>41387</v>
      </c>
      <c r="E11" s="20">
        <f>IF(DAY(AprSun1)=1,IF(AND(YEAR(AprSun1+18)=CalendarYear,MONTH(AprSun1+18)=4),AprSun1+18,""),IF(AND(YEAR(AprSun1+25)=CalendarYear,MONTH(AprSun1+25)=4),AprSun1+25,""))</f>
        <v>41388</v>
      </c>
      <c r="F11" s="20">
        <f>IF(DAY(AprSun1)=1,IF(AND(YEAR(AprSun1+19)=CalendarYear,MONTH(AprSun1+19)=4),AprSun1+19,""),IF(AND(YEAR(AprSun1+26)=CalendarYear,MONTH(AprSun1+26)=4),AprSun1+26,""))</f>
        <v>41389</v>
      </c>
      <c r="G11" s="20">
        <f>IF(DAY(AprSun1)=1,IF(AND(YEAR(AprSun1+20)=CalendarYear,MONTH(AprSun1+20)=4),AprSun1+20,""),IF(AND(YEAR(AprSun1+27)=CalendarYear,MONTH(AprSun1+27)=4),AprSun1+27,""))</f>
        <v>41390</v>
      </c>
      <c r="H11" s="20">
        <f>IF(DAY(AprSun1)=1,IF(AND(YEAR(AprSun1+21)=CalendarYear,MONTH(AprSun1+21)=4),AprSun1+21,""),IF(AND(YEAR(AprSun1+28)=CalendarYear,MONTH(AprSun1+28)=4),AprSun1+28,""))</f>
        <v>41391</v>
      </c>
      <c r="I11" s="3"/>
    </row>
    <row r="12" spans="1:18" ht="55.55" customHeight="1" x14ac:dyDescent="0.25">
      <c r="A12"/>
      <c r="B12" s="12"/>
      <c r="C12" s="12"/>
      <c r="D12" s="12"/>
      <c r="E12" s="12"/>
      <c r="F12" s="12"/>
      <c r="G12" s="13" t="s">
        <v>10</v>
      </c>
      <c r="H12" s="13"/>
      <c r="I12" s="3"/>
    </row>
    <row r="13" spans="1:18" ht="14.95" customHeight="1" x14ac:dyDescent="0.25">
      <c r="A13"/>
      <c r="B13" s="19">
        <f>IF(DAY(AprSun1)=1,IF(AND(YEAR(AprSun1+22)=CalendarYear,MONTH(AprSun1+22)=4),AprSun1+22,""),IF(AND(YEAR(AprSun1+29)=CalendarYear,MONTH(AprSun1+29)=4),AprSun1+29,""))</f>
        <v>41392</v>
      </c>
      <c r="C13" s="19">
        <f>IF(DAY(AprSun1)=1,IF(AND(YEAR(AprSun1+23)=CalendarYear,MONTH(AprSun1+23)=4),AprSun1+23,""),IF(AND(YEAR(AprSun1+30)=CalendarYear,MONTH(AprSun1+30)=4),AprSun1+30,""))</f>
        <v>41393</v>
      </c>
      <c r="D13" s="19">
        <f>IF(DAY(AprSun1)=1,IF(AND(YEAR(AprSun1+24)=CalendarYear,MONTH(AprSun1+24)=4),AprSun1+24,""),IF(AND(YEAR(AprSun1+31)=CalendarYear,MONTH(AprSun1+31)=4),AprSun1+31,""))</f>
        <v>41394</v>
      </c>
      <c r="E13" s="19" t="str">
        <f>IF(DAY(AprSun1)=1,IF(AND(YEAR(AprSun1+25)=CalendarYear,MONTH(AprSun1+25)=4),AprSun1+25,""),IF(AND(YEAR(AprSun1+32)=CalendarYear,MONTH(AprSun1+32)=4),AprSun1+32,""))</f>
        <v/>
      </c>
      <c r="F13" s="19" t="str">
        <f>IF(DAY(AprSun1)=1,IF(AND(YEAR(AprSun1+26)=CalendarYear,MONTH(AprSun1+26)=4),AprSun1+26,""),IF(AND(YEAR(AprSun1+33)=CalendarYear,MONTH(AprSun1+33)=4),AprSun1+33,""))</f>
        <v/>
      </c>
      <c r="G13" s="19" t="str">
        <f>IF(DAY(AprSun1)=1,IF(AND(YEAR(AprSun1+27)=CalendarYear,MONTH(AprSun1+27)=4),AprSun1+27,""),IF(AND(YEAR(AprSun1+34)=CalendarYear,MONTH(AprSun1+34)=4),AprSun1+34,""))</f>
        <v/>
      </c>
      <c r="H13" s="19" t="str">
        <f>IF(DAY(AprSun1)=1,IF(AND(YEAR(AprSun1+28)=CalendarYear,MONTH(AprSun1+28)=4),AprSun1+28,""),IF(AND(YEAR(AprSun1+35)=CalendarYear,MONTH(AprSun1+35)=4),AprSun1+35,""))</f>
        <v/>
      </c>
      <c r="I13" s="3"/>
    </row>
    <row r="14" spans="1:18" ht="55.55" customHeight="1" x14ac:dyDescent="0.25">
      <c r="A14"/>
      <c r="B14" s="10"/>
      <c r="C14" s="10"/>
      <c r="D14" s="10"/>
      <c r="E14" s="10"/>
      <c r="F14" s="10"/>
      <c r="G14" s="11"/>
      <c r="H14" s="11"/>
      <c r="I14" s="3"/>
    </row>
    <row r="15" spans="1:18" ht="14.95" customHeight="1" x14ac:dyDescent="0.25">
      <c r="A15"/>
      <c r="B15" s="20" t="str">
        <f>IF(DAY(AprSun1)=1,IF(AND(YEAR(AprSun1+29)=CalendarYear,MONTH(AprSun1+29)=4),AprSun1+29,""),IF(AND(YEAR(AprSun1+36)=CalendarYear,MONTH(AprSun1+36)=4),AprSun1+36,""))</f>
        <v/>
      </c>
      <c r="C15" s="21" t="str">
        <f>IF(DAY(AprSun1)=1,IF(AND(YEAR(AprSun1+30)=CalendarYear,MONTH(AprSun1+30)=4),AprSun1+30,""),IF(AND(YEAR(AprSun1+37)=CalendarYear,MONTH(AprSun1+37)=4),AprSun1+37,""))</f>
        <v/>
      </c>
      <c r="D15" s="42" t="s">
        <v>7</v>
      </c>
      <c r="E15" s="43"/>
      <c r="F15" s="43"/>
      <c r="G15" s="43"/>
      <c r="H15" s="44"/>
      <c r="I15" s="3"/>
    </row>
    <row r="16" spans="1:18" ht="55.55" customHeight="1" x14ac:dyDescent="0.25">
      <c r="A16"/>
      <c r="B16" s="12"/>
      <c r="C16" s="12"/>
      <c r="D16" s="39"/>
      <c r="E16" s="40"/>
      <c r="F16" s="40"/>
      <c r="G16" s="40"/>
      <c r="H16" s="41"/>
      <c r="I16" s="3"/>
    </row>
    <row r="17" spans="3:5" ht="17.350000000000001" customHeight="1" x14ac:dyDescent="0.25"/>
    <row r="19" spans="3:5" ht="21.1" customHeight="1" x14ac:dyDescent="0.25">
      <c r="C19" s="6"/>
      <c r="D19" s="5"/>
      <c r="E19" s="4"/>
    </row>
    <row r="20" spans="3:5" ht="19.55" customHeight="1" x14ac:dyDescent="0.25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0" orientation="landscape" r:id="rId1"/>
  <headerFooter scaleWithDoc="0"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showGridLines="0" zoomScale="86" zoomScaleNormal="86" workbookViewId="0">
      <selection activeCell="J16" sqref="J16"/>
    </sheetView>
  </sheetViews>
  <sheetFormatPr defaultColWidth="6.69921875" defaultRowHeight="14.3" x14ac:dyDescent="0.25"/>
  <cols>
    <col min="1" max="1" width="3.09765625" style="1" customWidth="1"/>
    <col min="2" max="9" width="13.796875" style="1" customWidth="1"/>
    <col min="10" max="10" width="12.69921875" style="1" customWidth="1"/>
    <col min="11" max="11" width="2.09765625" style="1" customWidth="1"/>
    <col min="12" max="12" width="11.796875" style="1" customWidth="1"/>
    <col min="13" max="13" width="11.296875" style="1" customWidth="1"/>
    <col min="14" max="16384" width="6.69921875" style="1"/>
  </cols>
  <sheetData>
    <row r="1" spans="1:18" ht="15.65" x14ac:dyDescent="0.25">
      <c r="A1"/>
    </row>
    <row r="2" spans="1:18" ht="26.35" customHeight="1" x14ac:dyDescent="0.25">
      <c r="A2"/>
    </row>
    <row r="3" spans="1:18" ht="57.75" customHeight="1" x14ac:dyDescent="0.25">
      <c r="A3"/>
      <c r="B3" s="45" t="str">
        <f>UPPER(TEXT(DATE(CalendarYear,5,1),"mmmm yyyy"))</f>
        <v>MAY 2013</v>
      </c>
      <c r="C3" s="45"/>
      <c r="D3" s="45"/>
      <c r="E3" s="45"/>
      <c r="F3" s="45"/>
    </row>
    <row r="4" spans="1:18" customFormat="1" ht="29.25" customHeight="1" x14ac:dyDescent="0.25">
      <c r="B4" s="14" t="s">
        <v>6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  <c r="H4" s="16" t="s">
        <v>5</v>
      </c>
      <c r="I4" s="1"/>
      <c r="J4" s="1"/>
      <c r="L4" s="1"/>
      <c r="M4" s="7"/>
      <c r="Q4" s="1"/>
      <c r="R4" s="1"/>
    </row>
    <row r="5" spans="1:18" customFormat="1" ht="14.95" customHeight="1" x14ac:dyDescent="0.3">
      <c r="B5" s="17" t="str">
        <f>IF(DAY(MaySun1)=1,"",IF(AND(YEAR(MaySun1+1)=CalendarYear,MONTH(MaySun1+1)=5),MaySun1+1,""))</f>
        <v/>
      </c>
      <c r="C5" s="17" t="str">
        <f>IF(DAY(MaySun1)=1,"",IF(AND(YEAR(MaySun1+2)=CalendarYear,MONTH(MaySun1+2)=5),MaySun1+2,""))</f>
        <v/>
      </c>
      <c r="D5" s="17" t="str">
        <f>IF(DAY(MaySun1)=1,"",IF(AND(YEAR(MaySun1+3)=CalendarYear,MONTH(MaySun1+3)=5),MaySun1+3,""))</f>
        <v/>
      </c>
      <c r="E5" s="17">
        <f>IF(DAY(MaySun1)=1,"",IF(AND(YEAR(MaySun1+4)=CalendarYear,MONTH(MaySun1+4)=5),MaySun1+4,""))</f>
        <v>41395</v>
      </c>
      <c r="F5" s="17">
        <f>IF(DAY(MaySun1)=1,"",IF(AND(YEAR(MaySun1+5)=CalendarYear,MONTH(MaySun1+5)=5),MaySun1+5,""))</f>
        <v>41396</v>
      </c>
      <c r="G5" s="17">
        <f>IF(DAY(MaySun1)=1,"",IF(AND(YEAR(MaySun1+6)=CalendarYear,MONTH(MaySun1+6)=5),MaySun1+6,""))</f>
        <v>41397</v>
      </c>
      <c r="H5" s="17">
        <f>IF(DAY(MaySun1)=1,IF(AND(YEAR(MaySun1)=CalendarYear,MONTH(MaySun1)=5),MaySun1,""),IF(AND(YEAR(MaySun1+7)=CalendarYear,MONTH(MaySun1+7)=5),MaySun1+7,""))</f>
        <v>41398</v>
      </c>
      <c r="I5" s="3"/>
      <c r="K5" s="1"/>
      <c r="L5" s="1"/>
      <c r="M5" s="1"/>
      <c r="Q5" s="2"/>
      <c r="R5" s="1"/>
    </row>
    <row r="6" spans="1:18" s="2" customFormat="1" ht="55.55" customHeight="1" x14ac:dyDescent="0.3">
      <c r="A6"/>
      <c r="B6" s="10"/>
      <c r="C6" s="10"/>
      <c r="D6" s="10"/>
      <c r="E6" s="10"/>
      <c r="F6" s="10"/>
      <c r="G6" s="11"/>
      <c r="H6" s="11"/>
      <c r="I6" s="3"/>
    </row>
    <row r="7" spans="1:18" ht="14.95" customHeight="1" x14ac:dyDescent="0.25">
      <c r="A7"/>
      <c r="B7" s="18">
        <f>IF(DAY(MaySun1)=1,IF(AND(YEAR(MaySun1+1)=CalendarYear,MONTH(MaySun1+1)=5),MaySun1+1,""),IF(AND(YEAR(MaySun1+8)=CalendarYear,MONTH(MaySun1+8)=5),MaySun1+8,""))</f>
        <v>41399</v>
      </c>
      <c r="C7" s="18">
        <f>IF(DAY(MaySun1)=1,IF(AND(YEAR(MaySun1+2)=CalendarYear,MONTH(MaySun1+2)=5),MaySun1+2,""),IF(AND(YEAR(MaySun1+9)=CalendarYear,MONTH(MaySun1+9)=5),MaySun1+9,""))</f>
        <v>41400</v>
      </c>
      <c r="D7" s="18">
        <f>IF(DAY(MaySun1)=1,IF(AND(YEAR(MaySun1+3)=CalendarYear,MONTH(MaySun1+3)=5),MaySun1+3,""),IF(AND(YEAR(MaySun1+10)=CalendarYear,MONTH(MaySun1+10)=5),MaySun1+10,""))</f>
        <v>41401</v>
      </c>
      <c r="E7" s="18">
        <f>IF(DAY(MaySun1)=1,IF(AND(YEAR(MaySun1+4)=CalendarYear,MONTH(MaySun1+4)=5),MaySun1+4,""),IF(AND(YEAR(MaySun1+11)=CalendarYear,MONTH(MaySun1+11)=5),MaySun1+11,""))</f>
        <v>41402</v>
      </c>
      <c r="F7" s="18">
        <f>IF(DAY(MaySun1)=1,IF(AND(YEAR(MaySun1+5)=CalendarYear,MONTH(MaySun1+5)=5),MaySun1+5,""),IF(AND(YEAR(MaySun1+12)=CalendarYear,MONTH(MaySun1+12)=5),MaySun1+12,""))</f>
        <v>41403</v>
      </c>
      <c r="G7" s="18">
        <f>IF(DAY(MaySun1)=1,IF(AND(YEAR(MaySun1+6)=CalendarYear,MONTH(MaySun1+6)=5),MaySun1+6,""),IF(AND(YEAR(MaySun1+13)=CalendarYear,MONTH(MaySun1+13)=5),MaySun1+13,""))</f>
        <v>41404</v>
      </c>
      <c r="H7" s="18">
        <f>IF(DAY(MaySun1)=1,IF(AND(YEAR(MaySun1+7)=CalendarYear,MONTH(MaySun1+7)=5),MaySun1+7,""),IF(AND(YEAR(MaySun1+14)=CalendarYear,MONTH(MaySun1+14)=5),MaySun1+14,""))</f>
        <v>41405</v>
      </c>
      <c r="I7" s="3"/>
    </row>
    <row r="8" spans="1:18" ht="55.55" customHeight="1" x14ac:dyDescent="0.25">
      <c r="A8"/>
      <c r="B8" s="12"/>
      <c r="C8" s="12"/>
      <c r="D8" s="12"/>
      <c r="E8" s="12"/>
      <c r="F8" s="12"/>
      <c r="G8" s="13"/>
      <c r="H8" s="13"/>
      <c r="I8" s="3"/>
    </row>
    <row r="9" spans="1:18" ht="14.95" customHeight="1" x14ac:dyDescent="0.25">
      <c r="A9"/>
      <c r="B9" s="19">
        <f>IF(DAY(MaySun1)=1,IF(AND(YEAR(MaySun1+8)=CalendarYear,MONTH(MaySun1+8)=5),MaySun1+8,""),IF(AND(YEAR(MaySun1+15)=CalendarYear,MONTH(MaySun1+15)=5),MaySun1+15,""))</f>
        <v>41406</v>
      </c>
      <c r="C9" s="19">
        <f>IF(DAY(MaySun1)=1,IF(AND(YEAR(MaySun1+9)=CalendarYear,MONTH(MaySun1+9)=5),MaySun1+9,""),IF(AND(YEAR(MaySun1+16)=CalendarYear,MONTH(MaySun1+16)=5),MaySun1+16,""))</f>
        <v>41407</v>
      </c>
      <c r="D9" s="19">
        <f>IF(DAY(MaySun1)=1,IF(AND(YEAR(MaySun1+10)=CalendarYear,MONTH(MaySun1+10)=5),MaySun1+10,""),IF(AND(YEAR(MaySun1+17)=CalendarYear,MONTH(MaySun1+17)=5),MaySun1+17,""))</f>
        <v>41408</v>
      </c>
      <c r="E9" s="19">
        <f>IF(DAY(MaySun1)=1,IF(AND(YEAR(MaySun1+11)=CalendarYear,MONTH(MaySun1+11)=5),MaySun1+11,""),IF(AND(YEAR(MaySun1+18)=CalendarYear,MONTH(MaySun1+18)=5),MaySun1+18,""))</f>
        <v>41409</v>
      </c>
      <c r="F9" s="19">
        <f>IF(DAY(MaySun1)=1,IF(AND(YEAR(MaySun1+12)=CalendarYear,MONTH(MaySun1+12)=5),MaySun1+12,""),IF(AND(YEAR(MaySun1+19)=CalendarYear,MONTH(MaySun1+19)=5),MaySun1+19,""))</f>
        <v>41410</v>
      </c>
      <c r="G9" s="19">
        <f>IF(DAY(MaySun1)=1,IF(AND(YEAR(MaySun1+13)=CalendarYear,MONTH(MaySun1+13)=5),MaySun1+13,""),IF(AND(YEAR(MaySun1+20)=CalendarYear,MONTH(MaySun1+20)=5),MaySun1+20,""))</f>
        <v>41411</v>
      </c>
      <c r="H9" s="19">
        <f>IF(DAY(MaySun1)=1,IF(AND(YEAR(MaySun1+14)=CalendarYear,MONTH(MaySun1+14)=5),MaySun1+14,""),IF(AND(YEAR(MaySun1+21)=CalendarYear,MONTH(MaySun1+21)=5),MaySun1+21,""))</f>
        <v>41412</v>
      </c>
      <c r="I9" s="3"/>
    </row>
    <row r="10" spans="1:18" ht="55.55" customHeight="1" x14ac:dyDescent="0.25">
      <c r="A10"/>
      <c r="B10" s="10"/>
      <c r="C10" s="10"/>
      <c r="D10" s="10"/>
      <c r="E10" s="10"/>
      <c r="F10" s="10"/>
      <c r="G10" s="11"/>
      <c r="H10" s="11"/>
      <c r="I10" s="3"/>
    </row>
    <row r="11" spans="1:18" ht="14.95" customHeight="1" x14ac:dyDescent="0.25">
      <c r="A11"/>
      <c r="B11" s="20">
        <f>IF(DAY(MaySun1)=1,IF(AND(YEAR(MaySun1+15)=CalendarYear,MONTH(MaySun1+15)=5),MaySun1+15,""),IF(AND(YEAR(MaySun1+22)=CalendarYear,MONTH(MaySun1+22)=5),MaySun1+22,""))</f>
        <v>41413</v>
      </c>
      <c r="C11" s="20">
        <f>IF(DAY(MaySun1)=1,IF(AND(YEAR(MaySun1+16)=CalendarYear,MONTH(MaySun1+16)=5),MaySun1+16,""),IF(AND(YEAR(MaySun1+23)=CalendarYear,MONTH(MaySun1+23)=5),MaySun1+23,""))</f>
        <v>41414</v>
      </c>
      <c r="D11" s="20">
        <f>IF(DAY(MaySun1)=1,IF(AND(YEAR(MaySun1+17)=CalendarYear,MONTH(MaySun1+17)=5),MaySun1+17,""),IF(AND(YEAR(MaySun1+24)=CalendarYear,MONTH(MaySun1+24)=5),MaySun1+24,""))</f>
        <v>41415</v>
      </c>
      <c r="E11" s="20">
        <f>IF(DAY(MaySun1)=1,IF(AND(YEAR(MaySun1+18)=CalendarYear,MONTH(MaySun1+18)=5),MaySun1+18,""),IF(AND(YEAR(MaySun1+25)=CalendarYear,MONTH(MaySun1+25)=5),MaySun1+25,""))</f>
        <v>41416</v>
      </c>
      <c r="F11" s="20">
        <f>IF(DAY(MaySun1)=1,IF(AND(YEAR(MaySun1+19)=CalendarYear,MONTH(MaySun1+19)=5),MaySun1+19,""),IF(AND(YEAR(MaySun1+26)=CalendarYear,MONTH(MaySun1+26)=5),MaySun1+26,""))</f>
        <v>41417</v>
      </c>
      <c r="G11" s="20">
        <f>IF(DAY(MaySun1)=1,IF(AND(YEAR(MaySun1+20)=CalendarYear,MONTH(MaySun1+20)=5),MaySun1+20,""),IF(AND(YEAR(MaySun1+27)=CalendarYear,MONTH(MaySun1+27)=5),MaySun1+27,""))</f>
        <v>41418</v>
      </c>
      <c r="H11" s="20">
        <f>IF(DAY(MaySun1)=1,IF(AND(YEAR(MaySun1+21)=CalendarYear,MONTH(MaySun1+21)=5),MaySun1+21,""),IF(AND(YEAR(MaySun1+28)=CalendarYear,MONTH(MaySun1+28)=5),MaySun1+28,""))</f>
        <v>41419</v>
      </c>
      <c r="I11" s="3"/>
    </row>
    <row r="12" spans="1:18" ht="55.55" customHeight="1" x14ac:dyDescent="0.25">
      <c r="A12"/>
      <c r="B12" s="12"/>
      <c r="C12" s="12"/>
      <c r="D12" s="12"/>
      <c r="E12" s="12"/>
      <c r="F12" s="12"/>
      <c r="G12" s="13"/>
      <c r="H12" s="13"/>
      <c r="I12" s="3"/>
    </row>
    <row r="13" spans="1:18" ht="14.95" customHeight="1" x14ac:dyDescent="0.25">
      <c r="A13"/>
      <c r="B13" s="19">
        <f>IF(DAY(MaySun1)=1,IF(AND(YEAR(MaySun1+22)=CalendarYear,MONTH(MaySun1+22)=5),MaySun1+22,""),IF(AND(YEAR(MaySun1+29)=CalendarYear,MONTH(MaySun1+29)=5),MaySun1+29,""))</f>
        <v>41420</v>
      </c>
      <c r="C13" s="19">
        <f>IF(DAY(MaySun1)=1,IF(AND(YEAR(MaySun1+23)=CalendarYear,MONTH(MaySun1+23)=5),MaySun1+23,""),IF(AND(YEAR(MaySun1+30)=CalendarYear,MONTH(MaySun1+30)=5),MaySun1+30,""))</f>
        <v>41421</v>
      </c>
      <c r="D13" s="19">
        <f>IF(DAY(MaySun1)=1,IF(AND(YEAR(MaySun1+24)=CalendarYear,MONTH(MaySun1+24)=5),MaySun1+24,""),IF(AND(YEAR(MaySun1+31)=CalendarYear,MONTH(MaySun1+31)=5),MaySun1+31,""))</f>
        <v>41422</v>
      </c>
      <c r="E13" s="19">
        <f>IF(DAY(MaySun1)=1,IF(AND(YEAR(MaySun1+25)=CalendarYear,MONTH(MaySun1+25)=5),MaySun1+25,""),IF(AND(YEAR(MaySun1+32)=CalendarYear,MONTH(MaySun1+32)=5),MaySun1+32,""))</f>
        <v>41423</v>
      </c>
      <c r="F13" s="19">
        <f>IF(DAY(MaySun1)=1,IF(AND(YEAR(MaySun1+26)=CalendarYear,MONTH(MaySun1+26)=5),MaySun1+26,""),IF(AND(YEAR(MaySun1+33)=CalendarYear,MONTH(MaySun1+33)=5),MaySun1+33,""))</f>
        <v>41424</v>
      </c>
      <c r="G13" s="19">
        <f>IF(DAY(MaySun1)=1,IF(AND(YEAR(MaySun1+27)=CalendarYear,MONTH(MaySun1+27)=5),MaySun1+27,""),IF(AND(YEAR(MaySun1+34)=CalendarYear,MONTH(MaySun1+34)=5),MaySun1+34,""))</f>
        <v>41425</v>
      </c>
      <c r="H13" s="19" t="str">
        <f>IF(DAY(MaySun1)=1,IF(AND(YEAR(MaySun1+28)=CalendarYear,MONTH(MaySun1+28)=5),MaySun1+28,""),IF(AND(YEAR(MaySun1+35)=CalendarYear,MONTH(MaySun1+35)=5),MaySun1+35,""))</f>
        <v/>
      </c>
      <c r="I13" s="3"/>
    </row>
    <row r="14" spans="1:18" ht="55.55" customHeight="1" x14ac:dyDescent="0.25">
      <c r="A14"/>
      <c r="B14" s="10"/>
      <c r="C14" s="10" t="s">
        <v>11</v>
      </c>
      <c r="D14" s="10"/>
      <c r="E14" s="10"/>
      <c r="F14" s="10"/>
      <c r="G14" s="11"/>
      <c r="H14" s="11"/>
      <c r="I14" s="3"/>
    </row>
    <row r="15" spans="1:18" ht="14.95" customHeight="1" x14ac:dyDescent="0.25">
      <c r="A15"/>
      <c r="B15" s="20" t="str">
        <f>IF(DAY(MaySun1)=1,IF(AND(YEAR(MaySun1+29)=CalendarYear,MONTH(MaySun1+29)=5),MaySun1+29,""),IF(AND(YEAR(MaySun1+36)=CalendarYear,MONTH(MaySun1+36)=5),MaySun1+36,""))</f>
        <v/>
      </c>
      <c r="C15" s="21" t="str">
        <f>IF(DAY(MaySun1)=1,IF(AND(YEAR(MaySun1+30)=CalendarYear,MONTH(MaySun1+30)=5),MaySun1+30,""),IF(AND(YEAR(MaySun1+37)=CalendarYear,MONTH(MaySun1+37)=5),MaySun1+37,""))</f>
        <v/>
      </c>
      <c r="D15" s="42" t="s">
        <v>7</v>
      </c>
      <c r="E15" s="43"/>
      <c r="F15" s="43"/>
      <c r="G15" s="43"/>
      <c r="H15" s="44"/>
      <c r="I15" s="3"/>
    </row>
    <row r="16" spans="1:18" ht="55.55" customHeight="1" x14ac:dyDescent="0.25">
      <c r="A16"/>
      <c r="B16" s="12"/>
      <c r="C16" s="12"/>
      <c r="D16" s="39"/>
      <c r="E16" s="40"/>
      <c r="F16" s="40"/>
      <c r="G16" s="40"/>
      <c r="H16" s="41"/>
      <c r="I16" s="3"/>
    </row>
    <row r="17" spans="3:5" ht="17.350000000000001" customHeight="1" x14ac:dyDescent="0.25"/>
    <row r="19" spans="3:5" ht="21.1" customHeight="1" x14ac:dyDescent="0.25">
      <c r="C19" s="6"/>
      <c r="D19" s="5"/>
      <c r="E19" s="4"/>
    </row>
    <row r="20" spans="3:5" ht="19.55" customHeight="1" x14ac:dyDescent="0.25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0" orientation="landscape" r:id="rId1"/>
  <headerFooter scaleWithDoc="0"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showGridLines="0" zoomScale="86" zoomScaleNormal="86" workbookViewId="0">
      <selection activeCell="I16" sqref="I16"/>
    </sheetView>
  </sheetViews>
  <sheetFormatPr defaultColWidth="6.69921875" defaultRowHeight="14.3" x14ac:dyDescent="0.25"/>
  <cols>
    <col min="1" max="1" width="3.09765625" style="1" customWidth="1"/>
    <col min="2" max="9" width="13.796875" style="1" customWidth="1"/>
    <col min="10" max="10" width="12.69921875" style="1" customWidth="1"/>
    <col min="11" max="11" width="2.09765625" style="1" customWidth="1"/>
    <col min="12" max="12" width="11.796875" style="1" customWidth="1"/>
    <col min="13" max="13" width="11.296875" style="1" customWidth="1"/>
    <col min="14" max="16384" width="6.69921875" style="1"/>
  </cols>
  <sheetData>
    <row r="1" spans="1:18" ht="15.65" x14ac:dyDescent="0.25">
      <c r="A1"/>
    </row>
    <row r="2" spans="1:18" ht="26.35" customHeight="1" x14ac:dyDescent="0.25">
      <c r="A2"/>
    </row>
    <row r="3" spans="1:18" ht="57.75" customHeight="1" x14ac:dyDescent="0.25">
      <c r="A3"/>
      <c r="B3" s="45" t="str">
        <f>UPPER(TEXT(DATE(CalendarYear,6,1),"mmmm yyyy"))</f>
        <v>JUNE 2013</v>
      </c>
      <c r="C3" s="45"/>
      <c r="D3" s="45"/>
      <c r="E3" s="45"/>
      <c r="F3" s="45"/>
    </row>
    <row r="4" spans="1:18" customFormat="1" ht="29.25" customHeight="1" x14ac:dyDescent="0.25">
      <c r="B4" s="14" t="s">
        <v>6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  <c r="H4" s="16" t="s">
        <v>5</v>
      </c>
      <c r="I4" s="1"/>
      <c r="J4" s="1"/>
      <c r="L4" s="1"/>
      <c r="M4" s="7"/>
      <c r="Q4" s="1"/>
      <c r="R4" s="1"/>
    </row>
    <row r="5" spans="1:18" customFormat="1" ht="14.95" customHeight="1" x14ac:dyDescent="0.3">
      <c r="B5" s="17" t="str">
        <f>IF(DAY(JunSun1)=1,"",IF(AND(YEAR(JunSun1+1)=CalendarYear,MONTH(JunSun1+1)=6),JunSun1+1,""))</f>
        <v/>
      </c>
      <c r="C5" s="17" t="str">
        <f>IF(DAY(JunSun1)=1,"",IF(AND(YEAR(JunSun1+2)=CalendarYear,MONTH(JunSun1+2)=6),JunSun1+2,""))</f>
        <v/>
      </c>
      <c r="D5" s="17" t="str">
        <f>IF(DAY(JunSun1)=1,"",IF(AND(YEAR(JunSun1+3)=CalendarYear,MONTH(JunSun1+3)=6),JunSun1+3,""))</f>
        <v/>
      </c>
      <c r="E5" s="17" t="str">
        <f>IF(DAY(JunSun1)=1,"",IF(AND(YEAR(JunSun1+4)=CalendarYear,MONTH(JunSun1+4)=6),JunSun1+4,""))</f>
        <v/>
      </c>
      <c r="F5" s="17" t="str">
        <f>IF(DAY(JunSun1)=1,"",IF(AND(YEAR(JunSun1+5)=CalendarYear,MONTH(JunSun1+5)=6),JunSun1+5,""))</f>
        <v/>
      </c>
      <c r="G5" s="17" t="str">
        <f>IF(DAY(JunSun1)=1,"",IF(AND(YEAR(JunSun1+6)=CalendarYear,MONTH(JunSun1+6)=6),JunSun1+6,""))</f>
        <v/>
      </c>
      <c r="H5" s="17">
        <f>IF(DAY(JunSun1)=1,IF(AND(YEAR(JunSun1)=CalendarYear,MONTH(JunSun1)=6),JunSun1,""),IF(AND(YEAR(JunSun1+7)=CalendarYear,MONTH(JunSun1+7)=6),JunSun1+7,""))</f>
        <v>41426</v>
      </c>
      <c r="I5" s="3"/>
      <c r="K5" s="1"/>
      <c r="L5" s="1"/>
      <c r="M5" s="1"/>
      <c r="Q5" s="2"/>
      <c r="R5" s="1"/>
    </row>
    <row r="6" spans="1:18" s="2" customFormat="1" ht="55.55" customHeight="1" x14ac:dyDescent="0.3">
      <c r="A6"/>
      <c r="B6" s="10"/>
      <c r="C6" s="10"/>
      <c r="D6" s="10"/>
      <c r="E6" s="10"/>
      <c r="F6" s="10"/>
      <c r="G6" s="11"/>
      <c r="H6" s="11"/>
      <c r="I6" s="3"/>
    </row>
    <row r="7" spans="1:18" ht="14.95" customHeight="1" x14ac:dyDescent="0.25">
      <c r="A7"/>
      <c r="B7" s="18">
        <f>IF(DAY(JunSun1)=1,IF(AND(YEAR(JunSun1+1)=CalendarYear,MONTH(JunSun1+1)=6),JunSun1+1,""),IF(AND(YEAR(JunSun1+8)=CalendarYear,MONTH(JunSun1+8)=6),JunSun1+8,""))</f>
        <v>41427</v>
      </c>
      <c r="C7" s="18">
        <f>IF(DAY(JunSun1)=1,IF(AND(YEAR(JunSun1+2)=CalendarYear,MONTH(JunSun1+2)=6),JunSun1+2,""),IF(AND(YEAR(JunSun1+9)=CalendarYear,MONTH(JunSun1+9)=6),JunSun1+9,""))</f>
        <v>41428</v>
      </c>
      <c r="D7" s="18">
        <f>IF(DAY(JunSun1)=1,IF(AND(YEAR(JunSun1+3)=CalendarYear,MONTH(JunSun1+3)=6),JunSun1+3,""),IF(AND(YEAR(JunSun1+10)=CalendarYear,MONTH(JunSun1+10)=6),JunSun1+10,""))</f>
        <v>41429</v>
      </c>
      <c r="E7" s="18">
        <f>IF(DAY(JunSun1)=1,IF(AND(YEAR(JunSun1+4)=CalendarYear,MONTH(JunSun1+4)=6),JunSun1+4,""),IF(AND(YEAR(JunSun1+11)=CalendarYear,MONTH(JunSun1+11)=6),JunSun1+11,""))</f>
        <v>41430</v>
      </c>
      <c r="F7" s="18">
        <f>IF(DAY(JunSun1)=1,IF(AND(YEAR(JunSun1+5)=CalendarYear,MONTH(JunSun1+5)=6),JunSun1+5,""),IF(AND(YEAR(JunSun1+12)=CalendarYear,MONTH(JunSun1+12)=6),JunSun1+12,""))</f>
        <v>41431</v>
      </c>
      <c r="G7" s="18">
        <f>IF(DAY(JunSun1)=1,IF(AND(YEAR(JunSun1+6)=CalendarYear,MONTH(JunSun1+6)=6),JunSun1+6,""),IF(AND(YEAR(JunSun1+13)=CalendarYear,MONTH(JunSun1+13)=6),JunSun1+13,""))</f>
        <v>41432</v>
      </c>
      <c r="H7" s="18">
        <f>IF(DAY(JunSun1)=1,IF(AND(YEAR(JunSun1+7)=CalendarYear,MONTH(JunSun1+7)=6),JunSun1+7,""),IF(AND(YEAR(JunSun1+14)=CalendarYear,MONTH(JunSun1+14)=6),JunSun1+14,""))</f>
        <v>41433</v>
      </c>
      <c r="I7" s="3"/>
    </row>
    <row r="8" spans="1:18" ht="55.55" customHeight="1" x14ac:dyDescent="0.25">
      <c r="A8"/>
      <c r="B8" s="12"/>
      <c r="C8" s="12"/>
      <c r="D8" s="12"/>
      <c r="E8" s="12"/>
      <c r="F8" s="12"/>
      <c r="G8" s="13"/>
      <c r="H8" s="13"/>
      <c r="I8" s="3"/>
    </row>
    <row r="9" spans="1:18" ht="14.95" customHeight="1" x14ac:dyDescent="0.25">
      <c r="A9"/>
      <c r="B9" s="19">
        <f>IF(DAY(JunSun1)=1,IF(AND(YEAR(JunSun1+8)=CalendarYear,MONTH(JunSun1+8)=6),JunSun1+8,""),IF(AND(YEAR(JunSun1+15)=CalendarYear,MONTH(JunSun1+15)=6),JunSun1+15,""))</f>
        <v>41434</v>
      </c>
      <c r="C9" s="19">
        <f>IF(DAY(JunSun1)=1,IF(AND(YEAR(JunSun1+9)=CalendarYear,MONTH(JunSun1+9)=6),JunSun1+9,""),IF(AND(YEAR(JunSun1+16)=CalendarYear,MONTH(JunSun1+16)=6),JunSun1+16,""))</f>
        <v>41435</v>
      </c>
      <c r="D9" s="19">
        <f>IF(DAY(JunSun1)=1,IF(AND(YEAR(JunSun1+10)=CalendarYear,MONTH(JunSun1+10)=6),JunSun1+10,""),IF(AND(YEAR(JunSun1+17)=CalendarYear,MONTH(JunSun1+17)=6),JunSun1+17,""))</f>
        <v>41436</v>
      </c>
      <c r="E9" s="19">
        <f>IF(DAY(JunSun1)=1,IF(AND(YEAR(JunSun1+11)=CalendarYear,MONTH(JunSun1+11)=6),JunSun1+11,""),IF(AND(YEAR(JunSun1+18)=CalendarYear,MONTH(JunSun1+18)=6),JunSun1+18,""))</f>
        <v>41437</v>
      </c>
      <c r="F9" s="19">
        <f>IF(DAY(JunSun1)=1,IF(AND(YEAR(JunSun1+12)=CalendarYear,MONTH(JunSun1+12)=6),JunSun1+12,""),IF(AND(YEAR(JunSun1+19)=CalendarYear,MONTH(JunSun1+19)=6),JunSun1+19,""))</f>
        <v>41438</v>
      </c>
      <c r="G9" s="19">
        <f>IF(DAY(JunSun1)=1,IF(AND(YEAR(JunSun1+13)=CalendarYear,MONTH(JunSun1+13)=6),JunSun1+13,""),IF(AND(YEAR(JunSun1+20)=CalendarYear,MONTH(JunSun1+20)=6),JunSun1+20,""))</f>
        <v>41439</v>
      </c>
      <c r="H9" s="19">
        <f>IF(DAY(JunSun1)=1,IF(AND(YEAR(JunSun1+14)=CalendarYear,MONTH(JunSun1+14)=6),JunSun1+14,""),IF(AND(YEAR(JunSun1+21)=CalendarYear,MONTH(JunSun1+21)=6),JunSun1+21,""))</f>
        <v>41440</v>
      </c>
      <c r="I9" s="3"/>
    </row>
    <row r="10" spans="1:18" ht="55.55" customHeight="1" x14ac:dyDescent="0.25">
      <c r="A10"/>
      <c r="B10" s="10"/>
      <c r="C10" s="10"/>
      <c r="D10" s="10"/>
      <c r="E10" s="10"/>
      <c r="F10" s="10"/>
      <c r="G10" s="11"/>
      <c r="H10" s="11"/>
      <c r="I10" s="3"/>
    </row>
    <row r="11" spans="1:18" ht="14.95" customHeight="1" x14ac:dyDescent="0.25">
      <c r="A11"/>
      <c r="B11" s="20">
        <f>IF(DAY(JunSun1)=1,IF(AND(YEAR(JunSun1+15)=CalendarYear,MONTH(JunSun1+15)=6),JunSun1+15,""),IF(AND(YEAR(JunSun1+22)=CalendarYear,MONTH(JunSun1+22)=6),JunSun1+22,""))</f>
        <v>41441</v>
      </c>
      <c r="C11" s="20">
        <f>IF(DAY(JunSun1)=1,IF(AND(YEAR(JunSun1+16)=CalendarYear,MONTH(JunSun1+16)=6),JunSun1+16,""),IF(AND(YEAR(JunSun1+23)=CalendarYear,MONTH(JunSun1+23)=6),JunSun1+23,""))</f>
        <v>41442</v>
      </c>
      <c r="D11" s="20">
        <f>IF(DAY(JunSun1)=1,IF(AND(YEAR(JunSun1+17)=CalendarYear,MONTH(JunSun1+17)=6),JunSun1+17,""),IF(AND(YEAR(JunSun1+24)=CalendarYear,MONTH(JunSun1+24)=6),JunSun1+24,""))</f>
        <v>41443</v>
      </c>
      <c r="E11" s="20">
        <f>IF(DAY(JunSun1)=1,IF(AND(YEAR(JunSun1+18)=CalendarYear,MONTH(JunSun1+18)=6),JunSun1+18,""),IF(AND(YEAR(JunSun1+25)=CalendarYear,MONTH(JunSun1+25)=6),JunSun1+25,""))</f>
        <v>41444</v>
      </c>
      <c r="F11" s="20">
        <f>IF(DAY(JunSun1)=1,IF(AND(YEAR(JunSun1+19)=CalendarYear,MONTH(JunSun1+19)=6),JunSun1+19,""),IF(AND(YEAR(JunSun1+26)=CalendarYear,MONTH(JunSun1+26)=6),JunSun1+26,""))</f>
        <v>41445</v>
      </c>
      <c r="G11" s="20">
        <f>IF(DAY(JunSun1)=1,IF(AND(YEAR(JunSun1+20)=CalendarYear,MONTH(JunSun1+20)=6),JunSun1+20,""),IF(AND(YEAR(JunSun1+27)=CalendarYear,MONTH(JunSun1+27)=6),JunSun1+27,""))</f>
        <v>41446</v>
      </c>
      <c r="H11" s="20">
        <f>IF(DAY(JunSun1)=1,IF(AND(YEAR(JunSun1+21)=CalendarYear,MONTH(JunSun1+21)=6),JunSun1+21,""),IF(AND(YEAR(JunSun1+28)=CalendarYear,MONTH(JunSun1+28)=6),JunSun1+28,""))</f>
        <v>41447</v>
      </c>
      <c r="I11" s="3"/>
    </row>
    <row r="12" spans="1:18" ht="55.55" customHeight="1" x14ac:dyDescent="0.25">
      <c r="A12"/>
      <c r="B12" s="12"/>
      <c r="C12" s="12"/>
      <c r="D12" s="12"/>
      <c r="E12" s="12"/>
      <c r="F12" s="12"/>
      <c r="G12" s="13"/>
      <c r="H12" s="13"/>
      <c r="I12" s="3"/>
    </row>
    <row r="13" spans="1:18" ht="14.95" customHeight="1" x14ac:dyDescent="0.25">
      <c r="A13"/>
      <c r="B13" s="19">
        <f>IF(DAY(JunSun1)=1,IF(AND(YEAR(JunSun1+22)=CalendarYear,MONTH(JunSun1+22)=6),JunSun1+22,""),IF(AND(YEAR(JunSun1+29)=CalendarYear,MONTH(JunSun1+29)=6),JunSun1+29,""))</f>
        <v>41448</v>
      </c>
      <c r="C13" s="19">
        <f>IF(DAY(JunSun1)=1,IF(AND(YEAR(JunSun1+23)=CalendarYear,MONTH(JunSun1+23)=6),JunSun1+23,""),IF(AND(YEAR(JunSun1+30)=CalendarYear,MONTH(JunSun1+30)=6),JunSun1+30,""))</f>
        <v>41449</v>
      </c>
      <c r="D13" s="19">
        <f>IF(DAY(JunSun1)=1,IF(AND(YEAR(JunSun1+24)=CalendarYear,MONTH(JunSun1+24)=6),JunSun1+24,""),IF(AND(YEAR(JunSun1+31)=CalendarYear,MONTH(JunSun1+31)=6),JunSun1+31,""))</f>
        <v>41450</v>
      </c>
      <c r="E13" s="19">
        <f>IF(DAY(JunSun1)=1,IF(AND(YEAR(JunSun1+25)=CalendarYear,MONTH(JunSun1+25)=6),JunSun1+25,""),IF(AND(YEAR(JunSun1+32)=CalendarYear,MONTH(JunSun1+32)=6),JunSun1+32,""))</f>
        <v>41451</v>
      </c>
      <c r="F13" s="19">
        <f>IF(DAY(JunSun1)=1,IF(AND(YEAR(JunSun1+26)=CalendarYear,MONTH(JunSun1+26)=6),JunSun1+26,""),IF(AND(YEAR(JunSun1+33)=CalendarYear,MONTH(JunSun1+33)=6),JunSun1+33,""))</f>
        <v>41452</v>
      </c>
      <c r="G13" s="19">
        <f>IF(DAY(JunSun1)=1,IF(AND(YEAR(JunSun1+27)=CalendarYear,MONTH(JunSun1+27)=6),JunSun1+27,""),IF(AND(YEAR(JunSun1+34)=CalendarYear,MONTH(JunSun1+34)=6),JunSun1+34,""))</f>
        <v>41453</v>
      </c>
      <c r="H13" s="19">
        <f>IF(DAY(JunSun1)=1,IF(AND(YEAR(JunSun1+28)=CalendarYear,MONTH(JunSun1+28)=6),JunSun1+28,""),IF(AND(YEAR(JunSun1+35)=CalendarYear,MONTH(JunSun1+35)=6),JunSun1+35,""))</f>
        <v>41454</v>
      </c>
      <c r="I13" s="3"/>
    </row>
    <row r="14" spans="1:18" ht="55.55" customHeight="1" x14ac:dyDescent="0.25">
      <c r="A14"/>
      <c r="B14" s="10"/>
      <c r="C14" s="10"/>
      <c r="D14" s="10"/>
      <c r="E14" s="10"/>
      <c r="F14" s="10"/>
      <c r="G14" s="11"/>
      <c r="H14" s="11"/>
      <c r="I14" s="3"/>
    </row>
    <row r="15" spans="1:18" ht="14.95" customHeight="1" x14ac:dyDescent="0.25">
      <c r="A15"/>
      <c r="B15" s="20">
        <f>IF(DAY(JunSun1)=1,IF(AND(YEAR(JunSun1+29)=CalendarYear,MONTH(JunSun1+29)=6),JunSun1+29,""),IF(AND(YEAR(JunSun1+36)=CalendarYear,MONTH(JunSun1+36)=6),JunSun1+36,""))</f>
        <v>41455</v>
      </c>
      <c r="C15" s="21" t="str">
        <f>IF(DAY(JunSun1)=1,IF(AND(YEAR(JunSun1+30)=CalendarYear,MONTH(JunSun1+30)=6),JunSun1+30,""),IF(AND(YEAR(JunSun1+37)=CalendarYear,MONTH(JunSun1+37)=6),JunSun1+37,""))</f>
        <v/>
      </c>
      <c r="D15" s="42" t="s">
        <v>7</v>
      </c>
      <c r="E15" s="43"/>
      <c r="F15" s="43"/>
      <c r="G15" s="43"/>
      <c r="H15" s="44"/>
      <c r="I15" s="3"/>
    </row>
    <row r="16" spans="1:18" ht="55.55" customHeight="1" x14ac:dyDescent="0.25">
      <c r="A16"/>
      <c r="B16" s="12"/>
      <c r="C16" s="12"/>
      <c r="D16" s="39"/>
      <c r="E16" s="40"/>
      <c r="F16" s="40"/>
      <c r="G16" s="40"/>
      <c r="H16" s="41"/>
      <c r="I16" s="3"/>
    </row>
    <row r="17" spans="3:5" ht="17.350000000000001" customHeight="1" x14ac:dyDescent="0.25"/>
    <row r="19" spans="3:5" ht="21.1" customHeight="1" x14ac:dyDescent="0.25">
      <c r="C19" s="6"/>
      <c r="D19" s="5"/>
      <c r="E19" s="4"/>
    </row>
    <row r="20" spans="3:5" ht="19.55" customHeight="1" x14ac:dyDescent="0.25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0" orientation="landscape" r:id="rId1"/>
  <headerFooter scaleWithDoc="0"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showGridLines="0" zoomScale="86" zoomScaleNormal="86" workbookViewId="0">
      <selection activeCell="F28" sqref="F28"/>
    </sheetView>
  </sheetViews>
  <sheetFormatPr defaultColWidth="6.69921875" defaultRowHeight="14.3" x14ac:dyDescent="0.25"/>
  <cols>
    <col min="1" max="1" width="3.09765625" style="1" customWidth="1"/>
    <col min="2" max="9" width="13.796875" style="1" customWidth="1"/>
    <col min="10" max="10" width="12.69921875" style="1" customWidth="1"/>
    <col min="11" max="11" width="2.09765625" style="1" customWidth="1"/>
    <col min="12" max="12" width="11.796875" style="1" customWidth="1"/>
    <col min="13" max="13" width="11.296875" style="1" customWidth="1"/>
    <col min="14" max="16384" width="6.69921875" style="1"/>
  </cols>
  <sheetData>
    <row r="1" spans="1:18" ht="15.65" x14ac:dyDescent="0.25">
      <c r="A1"/>
    </row>
    <row r="2" spans="1:18" ht="26.35" customHeight="1" x14ac:dyDescent="0.25">
      <c r="A2"/>
    </row>
    <row r="3" spans="1:18" ht="57.75" customHeight="1" x14ac:dyDescent="0.25">
      <c r="A3"/>
      <c r="B3" s="45" t="str">
        <f>UPPER(TEXT(DATE(CalendarYear,7,1),"mmmm yyyy"))</f>
        <v>JULY 2013</v>
      </c>
      <c r="C3" s="45"/>
      <c r="D3" s="45"/>
      <c r="E3" s="45"/>
      <c r="F3" s="45"/>
    </row>
    <row r="4" spans="1:18" customFormat="1" ht="29.25" customHeight="1" x14ac:dyDescent="0.25">
      <c r="B4" s="14" t="s">
        <v>6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  <c r="H4" s="16" t="s">
        <v>5</v>
      </c>
      <c r="I4" s="1"/>
      <c r="J4" s="1"/>
      <c r="L4" s="1"/>
      <c r="M4" s="7"/>
      <c r="Q4" s="1"/>
      <c r="R4" s="1"/>
    </row>
    <row r="5" spans="1:18" customFormat="1" ht="14.95" customHeight="1" x14ac:dyDescent="0.3">
      <c r="B5" s="17" t="str">
        <f>IF(DAY(JulSun1)=1,"",IF(AND(YEAR(JulSun1+1)=CalendarYear,MONTH(JulSun1+1)=7),JulSun1+1,""))</f>
        <v/>
      </c>
      <c r="C5" s="17">
        <f>IF(DAY(JulSun1)=1,"",IF(AND(YEAR(JulSun1+2)=CalendarYear,MONTH(JulSun1+2)=7),JulSun1+2,""))</f>
        <v>41456</v>
      </c>
      <c r="D5" s="17">
        <f>IF(DAY(JulSun1)=1,"",IF(AND(YEAR(JulSun1+3)=CalendarYear,MONTH(JulSun1+3)=7),JulSun1+3,""))</f>
        <v>41457</v>
      </c>
      <c r="E5" s="17">
        <f>IF(DAY(JulSun1)=1,"",IF(AND(YEAR(JulSun1+4)=CalendarYear,MONTH(JulSun1+4)=7),JulSun1+4,""))</f>
        <v>41458</v>
      </c>
      <c r="F5" s="17">
        <f>IF(DAY(JulSun1)=1,"",IF(AND(YEAR(JulSun1+5)=CalendarYear,MONTH(JulSun1+5)=7),JulSun1+5,""))</f>
        <v>41459</v>
      </c>
      <c r="G5" s="17">
        <f>IF(DAY(JulSun1)=1,"",IF(AND(YEAR(JulSun1+6)=CalendarYear,MONTH(JulSun1+6)=7),JulSun1+6,""))</f>
        <v>41460</v>
      </c>
      <c r="H5" s="17">
        <f>IF(DAY(JulSun1)=1,IF(AND(YEAR(JulSun1)=CalendarYear,MONTH(JulSun1)=7),JulSun1,""),IF(AND(YEAR(JulSun1+7)=CalendarYear,MONTH(JulSun1+7)=7),JulSun1+7,""))</f>
        <v>41461</v>
      </c>
      <c r="I5" s="3"/>
      <c r="K5" s="1"/>
      <c r="L5" s="1"/>
      <c r="M5" s="1"/>
      <c r="Q5" s="2"/>
      <c r="R5" s="1"/>
    </row>
    <row r="6" spans="1:18" s="2" customFormat="1" ht="55.55" customHeight="1" x14ac:dyDescent="0.3">
      <c r="A6"/>
      <c r="B6" s="10"/>
      <c r="C6" s="10"/>
      <c r="D6" s="10"/>
      <c r="E6" s="10"/>
      <c r="F6" s="10" t="s">
        <v>12</v>
      </c>
      <c r="G6" s="11"/>
      <c r="H6" s="11"/>
      <c r="I6" s="3"/>
    </row>
    <row r="7" spans="1:18" ht="14.95" customHeight="1" x14ac:dyDescent="0.25">
      <c r="A7"/>
      <c r="B7" s="18">
        <f>IF(DAY(JulSun1)=1,IF(AND(YEAR(JulSun1+1)=CalendarYear,MONTH(JulSun1+1)=7),JulSun1+1,""),IF(AND(YEAR(JulSun1+8)=CalendarYear,MONTH(JulSun1+8)=7),JulSun1+8,""))</f>
        <v>41462</v>
      </c>
      <c r="C7" s="18">
        <f>IF(DAY(JulSun1)=1,IF(AND(YEAR(JulSun1+2)=CalendarYear,MONTH(JulSun1+2)=7),JulSun1+2,""),IF(AND(YEAR(JulSun1+9)=CalendarYear,MONTH(JulSun1+9)=7),JulSun1+9,""))</f>
        <v>41463</v>
      </c>
      <c r="D7" s="18">
        <f>IF(DAY(JulSun1)=1,IF(AND(YEAR(JulSun1+3)=CalendarYear,MONTH(JulSun1+3)=7),JulSun1+3,""),IF(AND(YEAR(JulSun1+10)=CalendarYear,MONTH(JulSun1+10)=7),JulSun1+10,""))</f>
        <v>41464</v>
      </c>
      <c r="E7" s="18">
        <f>IF(DAY(JulSun1)=1,IF(AND(YEAR(JulSun1+4)=CalendarYear,MONTH(JulSun1+4)=7),JulSun1+4,""),IF(AND(YEAR(JulSun1+11)=CalendarYear,MONTH(JulSun1+11)=7),JulSun1+11,""))</f>
        <v>41465</v>
      </c>
      <c r="F7" s="18">
        <f>IF(DAY(JulSun1)=1,IF(AND(YEAR(JulSun1+5)=CalendarYear,MONTH(JulSun1+5)=7),JulSun1+5,""),IF(AND(YEAR(JulSun1+12)=CalendarYear,MONTH(JulSun1+12)=7),JulSun1+12,""))</f>
        <v>41466</v>
      </c>
      <c r="G7" s="18">
        <f>IF(DAY(JulSun1)=1,IF(AND(YEAR(JulSun1+6)=CalendarYear,MONTH(JulSun1+6)=7),JulSun1+6,""),IF(AND(YEAR(JulSun1+13)=CalendarYear,MONTH(JulSun1+13)=7),JulSun1+13,""))</f>
        <v>41467</v>
      </c>
      <c r="H7" s="18">
        <f>IF(DAY(JulSun1)=1,IF(AND(YEAR(JulSun1+7)=CalendarYear,MONTH(JulSun1+7)=7),JulSun1+7,""),IF(AND(YEAR(JulSun1+14)=CalendarYear,MONTH(JulSun1+14)=7),JulSun1+14,""))</f>
        <v>41468</v>
      </c>
      <c r="I7" s="3"/>
    </row>
    <row r="8" spans="1:18" ht="55.55" customHeight="1" x14ac:dyDescent="0.25">
      <c r="A8"/>
      <c r="B8" s="12"/>
      <c r="C8" s="12"/>
      <c r="D8" s="12"/>
      <c r="E8" s="12"/>
      <c r="F8" s="12"/>
      <c r="G8" s="13"/>
      <c r="H8" s="13"/>
      <c r="I8" s="3"/>
    </row>
    <row r="9" spans="1:18" ht="14.95" customHeight="1" x14ac:dyDescent="0.25">
      <c r="A9"/>
      <c r="B9" s="19">
        <f>IF(DAY(JulSun1)=1,IF(AND(YEAR(JulSun1+8)=CalendarYear,MONTH(JulSun1+8)=7),JulSun1+8,""),IF(AND(YEAR(JulSun1+15)=CalendarYear,MONTH(JulSun1+15)=7),JulSun1+15,""))</f>
        <v>41469</v>
      </c>
      <c r="C9" s="19">
        <f>IF(DAY(JulSun1)=1,IF(AND(YEAR(JulSun1+9)=CalendarYear,MONTH(JulSun1+9)=7),JulSun1+9,""),IF(AND(YEAR(JulSun1+16)=CalendarYear,MONTH(JulSun1+16)=7),JulSun1+16,""))</f>
        <v>41470</v>
      </c>
      <c r="D9" s="19">
        <f>IF(DAY(JulSun1)=1,IF(AND(YEAR(JulSun1+10)=CalendarYear,MONTH(JulSun1+10)=7),JulSun1+10,""),IF(AND(YEAR(JulSun1+17)=CalendarYear,MONTH(JulSun1+17)=7),JulSun1+17,""))</f>
        <v>41471</v>
      </c>
      <c r="E9" s="19">
        <f>IF(DAY(JulSun1)=1,IF(AND(YEAR(JulSun1+11)=CalendarYear,MONTH(JulSun1+11)=7),JulSun1+11,""),IF(AND(YEAR(JulSun1+18)=CalendarYear,MONTH(JulSun1+18)=7),JulSun1+18,""))</f>
        <v>41472</v>
      </c>
      <c r="F9" s="19">
        <f>IF(DAY(JulSun1)=1,IF(AND(YEAR(JulSun1+12)=CalendarYear,MONTH(JulSun1+12)=7),JulSun1+12,""),IF(AND(YEAR(JulSun1+19)=CalendarYear,MONTH(JulSun1+19)=7),JulSun1+19,""))</f>
        <v>41473</v>
      </c>
      <c r="G9" s="19">
        <f>IF(DAY(JulSun1)=1,IF(AND(YEAR(JulSun1+13)=CalendarYear,MONTH(JulSun1+13)=7),JulSun1+13,""),IF(AND(YEAR(JulSun1+20)=CalendarYear,MONTH(JulSun1+20)=7),JulSun1+20,""))</f>
        <v>41474</v>
      </c>
      <c r="H9" s="19">
        <f>IF(DAY(JulSun1)=1,IF(AND(YEAR(JulSun1+14)=CalendarYear,MONTH(JulSun1+14)=7),JulSun1+14,""),IF(AND(YEAR(JulSun1+21)=CalendarYear,MONTH(JulSun1+21)=7),JulSun1+21,""))</f>
        <v>41475</v>
      </c>
      <c r="I9" s="3"/>
    </row>
    <row r="10" spans="1:18" ht="55.55" customHeight="1" x14ac:dyDescent="0.25">
      <c r="A10"/>
      <c r="B10" s="10"/>
      <c r="C10" s="10"/>
      <c r="D10" s="10"/>
      <c r="E10" s="10"/>
      <c r="F10" s="10"/>
      <c r="G10" s="11"/>
      <c r="H10" s="11"/>
      <c r="I10" s="3"/>
    </row>
    <row r="11" spans="1:18" ht="14.95" customHeight="1" x14ac:dyDescent="0.25">
      <c r="A11"/>
      <c r="B11" s="20">
        <f>IF(DAY(JulSun1)=1,IF(AND(YEAR(JulSun1+15)=CalendarYear,MONTH(JulSun1+15)=7),JulSun1+15,""),IF(AND(YEAR(JulSun1+22)=CalendarYear,MONTH(JulSun1+22)=7),JulSun1+22,""))</f>
        <v>41476</v>
      </c>
      <c r="C11" s="20">
        <f>IF(DAY(JulSun1)=1,IF(AND(YEAR(JulSun1+16)=CalendarYear,MONTH(JulSun1+16)=7),JulSun1+16,""),IF(AND(YEAR(JulSun1+23)=CalendarYear,MONTH(JulSun1+23)=7),JulSun1+23,""))</f>
        <v>41477</v>
      </c>
      <c r="D11" s="20">
        <f>IF(DAY(JulSun1)=1,IF(AND(YEAR(JulSun1+17)=CalendarYear,MONTH(JulSun1+17)=7),JulSun1+17,""),IF(AND(YEAR(JulSun1+24)=CalendarYear,MONTH(JulSun1+24)=7),JulSun1+24,""))</f>
        <v>41478</v>
      </c>
      <c r="E11" s="20">
        <f>IF(DAY(JulSun1)=1,IF(AND(YEAR(JulSun1+18)=CalendarYear,MONTH(JulSun1+18)=7),JulSun1+18,""),IF(AND(YEAR(JulSun1+25)=CalendarYear,MONTH(JulSun1+25)=7),JulSun1+25,""))</f>
        <v>41479</v>
      </c>
      <c r="F11" s="20">
        <f>IF(DAY(JulSun1)=1,IF(AND(YEAR(JulSun1+19)=CalendarYear,MONTH(JulSun1+19)=7),JulSun1+19,""),IF(AND(YEAR(JulSun1+26)=CalendarYear,MONTH(JulSun1+26)=7),JulSun1+26,""))</f>
        <v>41480</v>
      </c>
      <c r="G11" s="20">
        <f>IF(DAY(JulSun1)=1,IF(AND(YEAR(JulSun1+20)=CalendarYear,MONTH(JulSun1+20)=7),JulSun1+20,""),IF(AND(YEAR(JulSun1+27)=CalendarYear,MONTH(JulSun1+27)=7),JulSun1+27,""))</f>
        <v>41481</v>
      </c>
      <c r="H11" s="20">
        <f>IF(DAY(JulSun1)=1,IF(AND(YEAR(JulSun1+21)=CalendarYear,MONTH(JulSun1+21)=7),JulSun1+21,""),IF(AND(YEAR(JulSun1+28)=CalendarYear,MONTH(JulSun1+28)=7),JulSun1+28,""))</f>
        <v>41482</v>
      </c>
      <c r="I11" s="3"/>
    </row>
    <row r="12" spans="1:18" ht="55.55" customHeight="1" x14ac:dyDescent="0.25">
      <c r="A12"/>
      <c r="B12" s="12"/>
      <c r="C12" s="12"/>
      <c r="D12" s="12"/>
      <c r="E12" s="12"/>
      <c r="F12" s="12"/>
      <c r="G12" s="13"/>
      <c r="H12" s="13"/>
      <c r="I12" s="3"/>
    </row>
    <row r="13" spans="1:18" ht="14.95" customHeight="1" x14ac:dyDescent="0.25">
      <c r="A13"/>
      <c r="B13" s="19">
        <f>IF(DAY(JulSun1)=1,IF(AND(YEAR(JulSun1+22)=CalendarYear,MONTH(JulSun1+22)=7),JulSun1+22,""),IF(AND(YEAR(JulSun1+29)=CalendarYear,MONTH(JulSun1+29)=7),JulSun1+29,""))</f>
        <v>41483</v>
      </c>
      <c r="C13" s="19">
        <f>IF(DAY(JulSun1)=1,IF(AND(YEAR(JulSun1+23)=CalendarYear,MONTH(JulSun1+23)=7),JulSun1+23,""),IF(AND(YEAR(JulSun1+30)=CalendarYear,MONTH(JulSun1+30)=7),JulSun1+30,""))</f>
        <v>41484</v>
      </c>
      <c r="D13" s="19">
        <f>IF(DAY(JulSun1)=1,IF(AND(YEAR(JulSun1+24)=CalendarYear,MONTH(JulSun1+24)=7),JulSun1+24,""),IF(AND(YEAR(JulSun1+31)=CalendarYear,MONTH(JulSun1+31)=7),JulSun1+31,""))</f>
        <v>41485</v>
      </c>
      <c r="E13" s="19">
        <f>IF(DAY(JulSun1)=1,IF(AND(YEAR(JulSun1+25)=CalendarYear,MONTH(JulSun1+25)=7),JulSun1+25,""),IF(AND(YEAR(JulSun1+32)=CalendarYear,MONTH(JulSun1+32)=7),JulSun1+32,""))</f>
        <v>41486</v>
      </c>
      <c r="F13" s="19" t="str">
        <f>IF(DAY(JulSun1)=1,IF(AND(YEAR(JulSun1+26)=CalendarYear,MONTH(JulSun1+26)=7),JulSun1+26,""),IF(AND(YEAR(JulSun1+33)=CalendarYear,MONTH(JulSun1+33)=7),JulSun1+33,""))</f>
        <v/>
      </c>
      <c r="G13" s="19" t="str">
        <f>IF(DAY(JulSun1)=1,IF(AND(YEAR(JulSun1+27)=CalendarYear,MONTH(JulSun1+27)=7),JulSun1+27,""),IF(AND(YEAR(JulSun1+34)=CalendarYear,MONTH(JulSun1+34)=7),JulSun1+34,""))</f>
        <v/>
      </c>
      <c r="H13" s="19" t="str">
        <f>IF(DAY(JulSun1)=1,IF(AND(YEAR(JulSun1+28)=CalendarYear,MONTH(JulSun1+28)=7),JulSun1+28,""),IF(AND(YEAR(JulSun1+35)=CalendarYear,MONTH(JulSun1+35)=7),JulSun1+35,""))</f>
        <v/>
      </c>
      <c r="I13" s="3"/>
    </row>
    <row r="14" spans="1:18" ht="55.55" customHeight="1" x14ac:dyDescent="0.25">
      <c r="A14"/>
      <c r="B14" s="10"/>
      <c r="C14" s="10"/>
      <c r="D14" s="10"/>
      <c r="E14" s="10"/>
      <c r="F14" s="10"/>
      <c r="G14" s="11"/>
      <c r="H14" s="11"/>
      <c r="I14" s="3"/>
    </row>
    <row r="15" spans="1:18" ht="14.95" customHeight="1" x14ac:dyDescent="0.25">
      <c r="A15"/>
      <c r="B15" s="20" t="str">
        <f>IF(DAY(JulSun1)=1,IF(AND(YEAR(JulSun1+29)=CalendarYear,MONTH(JulSun1+29)=7),JulSun1+29,""),IF(AND(YEAR(JulSun1+36)=CalendarYear,MONTH(JulSun1+36)=7),JulSun1+36,""))</f>
        <v/>
      </c>
      <c r="C15" s="21" t="str">
        <f>IF(DAY(JulSun1)=1,IF(AND(YEAR(JulSun1+30)=CalendarYear,MONTH(JulSun1+30)=7),JulSun1+30,""),IF(AND(YEAR(JulSun1+37)=CalendarYear,MONTH(JulSun1+37)=7),JulSun1+37,""))</f>
        <v/>
      </c>
      <c r="D15" s="42" t="s">
        <v>7</v>
      </c>
      <c r="E15" s="43"/>
      <c r="F15" s="43"/>
      <c r="G15" s="43"/>
      <c r="H15" s="44"/>
      <c r="I15" s="3"/>
    </row>
    <row r="16" spans="1:18" ht="55.55" customHeight="1" x14ac:dyDescent="0.25">
      <c r="A16"/>
      <c r="B16" s="12"/>
      <c r="C16" s="12"/>
      <c r="D16" s="39"/>
      <c r="E16" s="40"/>
      <c r="F16" s="40"/>
      <c r="G16" s="40"/>
      <c r="H16" s="41"/>
      <c r="I16" s="3"/>
    </row>
    <row r="17" spans="3:5" ht="17.350000000000001" customHeight="1" x14ac:dyDescent="0.25"/>
    <row r="19" spans="3:5" ht="21.1" customHeight="1" x14ac:dyDescent="0.25">
      <c r="C19" s="6"/>
      <c r="D19" s="5"/>
      <c r="E19" s="4"/>
    </row>
    <row r="20" spans="3:5" ht="19.55" customHeight="1" x14ac:dyDescent="0.25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0" orientation="landscape" r:id="rId1"/>
  <headerFooter scaleWithDoc="0"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showGridLines="0" zoomScale="86" zoomScaleNormal="86" workbookViewId="0">
      <selection activeCell="J3" sqref="J3"/>
    </sheetView>
  </sheetViews>
  <sheetFormatPr defaultColWidth="6.69921875" defaultRowHeight="14.3" x14ac:dyDescent="0.25"/>
  <cols>
    <col min="1" max="1" width="3.09765625" style="1" customWidth="1"/>
    <col min="2" max="9" width="13.796875" style="1" customWidth="1"/>
    <col min="10" max="10" width="12.69921875" style="1" customWidth="1"/>
    <col min="11" max="11" width="2.09765625" style="1" customWidth="1"/>
    <col min="12" max="12" width="11.796875" style="1" customWidth="1"/>
    <col min="13" max="13" width="11.296875" style="1" customWidth="1"/>
    <col min="14" max="16384" width="6.69921875" style="1"/>
  </cols>
  <sheetData>
    <row r="1" spans="1:18" ht="15.65" x14ac:dyDescent="0.25">
      <c r="A1"/>
    </row>
    <row r="2" spans="1:18" ht="26.35" customHeight="1" x14ac:dyDescent="0.25">
      <c r="A2"/>
    </row>
    <row r="3" spans="1:18" ht="57.75" customHeight="1" x14ac:dyDescent="0.25">
      <c r="A3"/>
      <c r="B3" s="45" t="str">
        <f>UPPER(TEXT(DATE(CalendarYear,8,1),"mmmm yyyy"))</f>
        <v>AUGUST 2013</v>
      </c>
      <c r="C3" s="45"/>
      <c r="D3" s="45"/>
      <c r="E3" s="45"/>
      <c r="F3" s="45"/>
    </row>
    <row r="4" spans="1:18" customFormat="1" ht="29.25" customHeight="1" x14ac:dyDescent="0.25">
      <c r="B4" s="14" t="s">
        <v>6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  <c r="H4" s="16" t="s">
        <v>5</v>
      </c>
      <c r="I4" s="1"/>
      <c r="J4" s="1"/>
      <c r="L4" s="1"/>
      <c r="M4" s="7"/>
      <c r="Q4" s="1"/>
      <c r="R4" s="1"/>
    </row>
    <row r="5" spans="1:18" customFormat="1" ht="14.95" customHeight="1" x14ac:dyDescent="0.3">
      <c r="B5" s="17" t="str">
        <f>IF(DAY(AugSun1)=1,"",IF(AND(YEAR(AugSun1+1)=CalendarYear,MONTH(AugSun1+1)=8),AugSun1+1,""))</f>
        <v/>
      </c>
      <c r="C5" s="17" t="str">
        <f>IF(DAY(AugSun1)=1,"",IF(AND(YEAR(AugSun1+2)=CalendarYear,MONTH(AugSun1+2)=8),AugSun1+2,""))</f>
        <v/>
      </c>
      <c r="D5" s="17" t="str">
        <f>IF(DAY(AugSun1)=1,"",IF(AND(YEAR(AugSun1+3)=CalendarYear,MONTH(AugSun1+3)=8),AugSun1+3,""))</f>
        <v/>
      </c>
      <c r="E5" s="17" t="str">
        <f>IF(DAY(AugSun1)=1,"",IF(AND(YEAR(AugSun1+4)=CalendarYear,MONTH(AugSun1+4)=8),AugSun1+4,""))</f>
        <v/>
      </c>
      <c r="F5" s="17">
        <f>IF(DAY(AugSun1)=1,"",IF(AND(YEAR(AugSun1+5)=CalendarYear,MONTH(AugSun1+5)=8),AugSun1+5,""))</f>
        <v>41487</v>
      </c>
      <c r="G5" s="17">
        <f>IF(DAY(AugSun1)=1,"",IF(AND(YEAR(AugSun1+6)=CalendarYear,MONTH(AugSun1+6)=8),AugSun1+6,""))</f>
        <v>41488</v>
      </c>
      <c r="H5" s="17">
        <f>IF(DAY(AugSun1)=1,IF(AND(YEAR(AugSun1)=CalendarYear,MONTH(AugSun1)=8),AugSun1,""),IF(AND(YEAR(AugSun1+7)=CalendarYear,MONTH(AugSun1+7)=8),AugSun1+7,""))</f>
        <v>41489</v>
      </c>
      <c r="I5" s="3"/>
      <c r="K5" s="1"/>
      <c r="L5" s="1"/>
      <c r="M5" s="1"/>
      <c r="Q5" s="2"/>
      <c r="R5" s="1"/>
    </row>
    <row r="6" spans="1:18" s="2" customFormat="1" ht="55.55" customHeight="1" x14ac:dyDescent="0.3">
      <c r="A6"/>
      <c r="B6" s="10"/>
      <c r="C6" s="10"/>
      <c r="D6" s="10"/>
      <c r="E6" s="10"/>
      <c r="F6" s="10"/>
      <c r="G6" s="11"/>
      <c r="H6" s="11"/>
      <c r="I6" s="3"/>
    </row>
    <row r="7" spans="1:18" ht="14.95" customHeight="1" x14ac:dyDescent="0.25">
      <c r="A7"/>
      <c r="B7" s="18">
        <f>IF(DAY(AugSun1)=1,IF(AND(YEAR(AugSun1+1)=CalendarYear,MONTH(AugSun1+1)=8),AugSun1+1,""),IF(AND(YEAR(AugSun1+8)=CalendarYear,MONTH(AugSun1+8)=8),AugSun1+8,""))</f>
        <v>41490</v>
      </c>
      <c r="C7" s="18">
        <f>IF(DAY(AugSun1)=1,IF(AND(YEAR(AugSun1+2)=CalendarYear,MONTH(AugSun1+2)=8),AugSun1+2,""),IF(AND(YEAR(AugSun1+9)=CalendarYear,MONTH(AugSun1+9)=8),AugSun1+9,""))</f>
        <v>41491</v>
      </c>
      <c r="D7" s="18">
        <f>IF(DAY(AugSun1)=1,IF(AND(YEAR(AugSun1+3)=CalendarYear,MONTH(AugSun1+3)=8),AugSun1+3,""),IF(AND(YEAR(AugSun1+10)=CalendarYear,MONTH(AugSun1+10)=8),AugSun1+10,""))</f>
        <v>41492</v>
      </c>
      <c r="E7" s="18">
        <f>IF(DAY(AugSun1)=1,IF(AND(YEAR(AugSun1+4)=CalendarYear,MONTH(AugSun1+4)=8),AugSun1+4,""),IF(AND(YEAR(AugSun1+11)=CalendarYear,MONTH(AugSun1+11)=8),AugSun1+11,""))</f>
        <v>41493</v>
      </c>
      <c r="F7" s="18">
        <f>IF(DAY(AugSun1)=1,IF(AND(YEAR(AugSun1+5)=CalendarYear,MONTH(AugSun1+5)=8),AugSun1+5,""),IF(AND(YEAR(AugSun1+12)=CalendarYear,MONTH(AugSun1+12)=8),AugSun1+12,""))</f>
        <v>41494</v>
      </c>
      <c r="G7" s="18">
        <f>IF(DAY(AugSun1)=1,IF(AND(YEAR(AugSun1+6)=CalendarYear,MONTH(AugSun1+6)=8),AugSun1+6,""),IF(AND(YEAR(AugSun1+13)=CalendarYear,MONTH(AugSun1+13)=8),AugSun1+13,""))</f>
        <v>41495</v>
      </c>
      <c r="H7" s="18">
        <f>IF(DAY(AugSun1)=1,IF(AND(YEAR(AugSun1+7)=CalendarYear,MONTH(AugSun1+7)=8),AugSun1+7,""),IF(AND(YEAR(AugSun1+14)=CalendarYear,MONTH(AugSun1+14)=8),AugSun1+14,""))</f>
        <v>41496</v>
      </c>
      <c r="I7" s="3"/>
    </row>
    <row r="8" spans="1:18" ht="55.55" customHeight="1" x14ac:dyDescent="0.25">
      <c r="A8"/>
      <c r="B8" s="12"/>
      <c r="C8" s="12"/>
      <c r="D8" s="12"/>
      <c r="E8" s="12"/>
      <c r="F8" s="12"/>
      <c r="G8" s="13"/>
      <c r="H8" s="13"/>
      <c r="I8" s="3"/>
    </row>
    <row r="9" spans="1:18" ht="14.95" customHeight="1" x14ac:dyDescent="0.25">
      <c r="A9"/>
      <c r="B9" s="19">
        <f>IF(DAY(AugSun1)=1,IF(AND(YEAR(AugSun1+8)=CalendarYear,MONTH(AugSun1+8)=8),AugSun1+8,""),IF(AND(YEAR(AugSun1+15)=CalendarYear,MONTH(AugSun1+15)=8),AugSun1+15,""))</f>
        <v>41497</v>
      </c>
      <c r="C9" s="19">
        <f>IF(DAY(AugSun1)=1,IF(AND(YEAR(AugSun1+9)=CalendarYear,MONTH(AugSun1+9)=8),AugSun1+9,""),IF(AND(YEAR(AugSun1+16)=CalendarYear,MONTH(AugSun1+16)=8),AugSun1+16,""))</f>
        <v>41498</v>
      </c>
      <c r="D9" s="19">
        <f>IF(DAY(AugSun1)=1,IF(AND(YEAR(AugSun1+10)=CalendarYear,MONTH(AugSun1+10)=8),AugSun1+10,""),IF(AND(YEAR(AugSun1+17)=CalendarYear,MONTH(AugSun1+17)=8),AugSun1+17,""))</f>
        <v>41499</v>
      </c>
      <c r="E9" s="19">
        <f>IF(DAY(AugSun1)=1,IF(AND(YEAR(AugSun1+11)=CalendarYear,MONTH(AugSun1+11)=8),AugSun1+11,""),IF(AND(YEAR(AugSun1+18)=CalendarYear,MONTH(AugSun1+18)=8),AugSun1+18,""))</f>
        <v>41500</v>
      </c>
      <c r="F9" s="19">
        <f>IF(DAY(AugSun1)=1,IF(AND(YEAR(AugSun1+12)=CalendarYear,MONTH(AugSun1+12)=8),AugSun1+12,""),IF(AND(YEAR(AugSun1+19)=CalendarYear,MONTH(AugSun1+19)=8),AugSun1+19,""))</f>
        <v>41501</v>
      </c>
      <c r="G9" s="19">
        <f>IF(DAY(AugSun1)=1,IF(AND(YEAR(AugSun1+13)=CalendarYear,MONTH(AugSun1+13)=8),AugSun1+13,""),IF(AND(YEAR(AugSun1+20)=CalendarYear,MONTH(AugSun1+20)=8),AugSun1+20,""))</f>
        <v>41502</v>
      </c>
      <c r="H9" s="19">
        <f>IF(DAY(AugSun1)=1,IF(AND(YEAR(AugSun1+14)=CalendarYear,MONTH(AugSun1+14)=8),AugSun1+14,""),IF(AND(YEAR(AugSun1+21)=CalendarYear,MONTH(AugSun1+21)=8),AugSun1+21,""))</f>
        <v>41503</v>
      </c>
      <c r="I9" s="3"/>
    </row>
    <row r="10" spans="1:18" ht="55.55" customHeight="1" x14ac:dyDescent="0.25">
      <c r="A10"/>
      <c r="B10" s="10"/>
      <c r="C10" s="10"/>
      <c r="D10" s="10"/>
      <c r="E10" s="10"/>
      <c r="F10" s="10"/>
      <c r="G10" s="11"/>
      <c r="H10" s="11"/>
      <c r="I10" s="3"/>
    </row>
    <row r="11" spans="1:18" ht="14.95" customHeight="1" x14ac:dyDescent="0.25">
      <c r="A11"/>
      <c r="B11" s="20">
        <f>IF(DAY(AugSun1)=1,IF(AND(YEAR(AugSun1+15)=CalendarYear,MONTH(AugSun1+15)=8),AugSun1+15,""),IF(AND(YEAR(AugSun1+22)=CalendarYear,MONTH(AugSun1+22)=8),AugSun1+22,""))</f>
        <v>41504</v>
      </c>
      <c r="C11" s="20">
        <f>IF(DAY(AugSun1)=1,IF(AND(YEAR(AugSun1+16)=CalendarYear,MONTH(AugSun1+16)=8),AugSun1+16,""),IF(AND(YEAR(AugSun1+23)=CalendarYear,MONTH(AugSun1+23)=8),AugSun1+23,""))</f>
        <v>41505</v>
      </c>
      <c r="D11" s="20">
        <f>IF(DAY(AugSun1)=1,IF(AND(YEAR(AugSun1+17)=CalendarYear,MONTH(AugSun1+17)=8),AugSun1+17,""),IF(AND(YEAR(AugSun1+24)=CalendarYear,MONTH(AugSun1+24)=8),AugSun1+24,""))</f>
        <v>41506</v>
      </c>
      <c r="E11" s="20">
        <f>IF(DAY(AugSun1)=1,IF(AND(YEAR(AugSun1+18)=CalendarYear,MONTH(AugSun1+18)=8),AugSun1+18,""),IF(AND(YEAR(AugSun1+25)=CalendarYear,MONTH(AugSun1+25)=8),AugSun1+25,""))</f>
        <v>41507</v>
      </c>
      <c r="F11" s="20">
        <f>IF(DAY(AugSun1)=1,IF(AND(YEAR(AugSun1+19)=CalendarYear,MONTH(AugSun1+19)=8),AugSun1+19,""),IF(AND(YEAR(AugSun1+26)=CalendarYear,MONTH(AugSun1+26)=8),AugSun1+26,""))</f>
        <v>41508</v>
      </c>
      <c r="G11" s="20">
        <f>IF(DAY(AugSun1)=1,IF(AND(YEAR(AugSun1+20)=CalendarYear,MONTH(AugSun1+20)=8),AugSun1+20,""),IF(AND(YEAR(AugSun1+27)=CalendarYear,MONTH(AugSun1+27)=8),AugSun1+27,""))</f>
        <v>41509</v>
      </c>
      <c r="H11" s="20">
        <f>IF(DAY(AugSun1)=1,IF(AND(YEAR(AugSun1+21)=CalendarYear,MONTH(AugSun1+21)=8),AugSun1+21,""),IF(AND(YEAR(AugSun1+28)=CalendarYear,MONTH(AugSun1+28)=8),AugSun1+28,""))</f>
        <v>41510</v>
      </c>
      <c r="I11" s="3"/>
    </row>
    <row r="12" spans="1:18" ht="55.55" customHeight="1" x14ac:dyDescent="0.25">
      <c r="A12"/>
      <c r="B12" s="12"/>
      <c r="C12" s="12"/>
      <c r="D12" s="12"/>
      <c r="E12" s="12"/>
      <c r="F12" s="12"/>
      <c r="G12" s="13"/>
      <c r="H12" s="13"/>
      <c r="I12" s="3"/>
    </row>
    <row r="13" spans="1:18" ht="14.95" customHeight="1" x14ac:dyDescent="0.25">
      <c r="A13"/>
      <c r="B13" s="19">
        <f>IF(DAY(AugSun1)=1,IF(AND(YEAR(AugSun1+22)=CalendarYear,MONTH(AugSun1+22)=8),AugSun1+22,""),IF(AND(YEAR(AugSun1+29)=CalendarYear,MONTH(AugSun1+29)=8),AugSun1+29,""))</f>
        <v>41511</v>
      </c>
      <c r="C13" s="19">
        <f>IF(DAY(AugSun1)=1,IF(AND(YEAR(AugSun1+23)=CalendarYear,MONTH(AugSun1+23)=8),AugSun1+23,""),IF(AND(YEAR(AugSun1+30)=CalendarYear,MONTH(AugSun1+30)=8),AugSun1+30,""))</f>
        <v>41512</v>
      </c>
      <c r="D13" s="19">
        <f>IF(DAY(AugSun1)=1,IF(AND(YEAR(AugSun1+24)=CalendarYear,MONTH(AugSun1+24)=8),AugSun1+24,""),IF(AND(YEAR(AugSun1+31)=CalendarYear,MONTH(AugSun1+31)=8),AugSun1+31,""))</f>
        <v>41513</v>
      </c>
      <c r="E13" s="19">
        <f>IF(DAY(AugSun1)=1,IF(AND(YEAR(AugSun1+25)=CalendarYear,MONTH(AugSun1+25)=8),AugSun1+25,""),IF(AND(YEAR(AugSun1+32)=CalendarYear,MONTH(AugSun1+32)=8),AugSun1+32,""))</f>
        <v>41514</v>
      </c>
      <c r="F13" s="19">
        <f>IF(DAY(AugSun1)=1,IF(AND(YEAR(AugSun1+26)=CalendarYear,MONTH(AugSun1+26)=8),AugSun1+26,""),IF(AND(YEAR(AugSun1+33)=CalendarYear,MONTH(AugSun1+33)=8),AugSun1+33,""))</f>
        <v>41515</v>
      </c>
      <c r="G13" s="19">
        <f>IF(DAY(AugSun1)=1,IF(AND(YEAR(AugSun1+27)=CalendarYear,MONTH(AugSun1+27)=8),AugSun1+27,""),IF(AND(YEAR(AugSun1+34)=CalendarYear,MONTH(AugSun1+34)=8),AugSun1+34,""))</f>
        <v>41516</v>
      </c>
      <c r="H13" s="19">
        <f>IF(DAY(AugSun1)=1,IF(AND(YEAR(AugSun1+28)=CalendarYear,MONTH(AugSun1+28)=8),AugSun1+28,""),IF(AND(YEAR(AugSun1+35)=CalendarYear,MONTH(AugSun1+35)=8),AugSun1+35,""))</f>
        <v>41517</v>
      </c>
      <c r="I13" s="3"/>
    </row>
    <row r="14" spans="1:18" ht="55.55" customHeight="1" x14ac:dyDescent="0.25">
      <c r="A14"/>
      <c r="B14" s="10"/>
      <c r="C14" s="10"/>
      <c r="D14" s="10"/>
      <c r="E14" s="10"/>
      <c r="F14" s="10"/>
      <c r="G14" s="11"/>
      <c r="H14" s="11"/>
      <c r="I14" s="3"/>
    </row>
    <row r="15" spans="1:18" ht="14.95" customHeight="1" x14ac:dyDescent="0.25">
      <c r="A15"/>
      <c r="B15" s="20" t="str">
        <f>IF(DAY(AugSun1)=1,IF(AND(YEAR(AugSun1+29)=CalendarYear,MONTH(AugSun1+29)=8),AugSun1+29,""),IF(AND(YEAR(AugSun1+36)=CalendarYear,MONTH(AugSun1+36)=8),AugSun1+36,""))</f>
        <v/>
      </c>
      <c r="C15" s="21" t="str">
        <f>IF(DAY(AugSun1)=1,IF(AND(YEAR(AugSun1+30)=CalendarYear,MONTH(AugSun1+30)=8),AugSun1+30,""),IF(AND(YEAR(AugSun1+37)=CalendarYear,MONTH(AugSun1+37)=8),AugSun1+37,""))</f>
        <v/>
      </c>
      <c r="D15" s="42" t="s">
        <v>7</v>
      </c>
      <c r="E15" s="43"/>
      <c r="F15" s="43"/>
      <c r="G15" s="43"/>
      <c r="H15" s="44"/>
      <c r="I15" s="3"/>
    </row>
    <row r="16" spans="1:18" ht="55.55" customHeight="1" x14ac:dyDescent="0.25">
      <c r="A16"/>
      <c r="B16" s="12"/>
      <c r="C16" s="12"/>
      <c r="D16" s="39"/>
      <c r="E16" s="40"/>
      <c r="F16" s="40"/>
      <c r="G16" s="40"/>
      <c r="H16" s="41"/>
      <c r="I16" s="3"/>
    </row>
    <row r="17" spans="3:5" ht="17.350000000000001" customHeight="1" x14ac:dyDescent="0.25"/>
    <row r="19" spans="3:5" ht="21.1" customHeight="1" x14ac:dyDescent="0.25">
      <c r="C19" s="6"/>
      <c r="D19" s="5"/>
      <c r="E19" s="4"/>
    </row>
    <row r="20" spans="3:5" ht="19.55" customHeight="1" x14ac:dyDescent="0.25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0" orientation="landscape" r:id="rId1"/>
  <headerFooter scaleWithDoc="0"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showGridLines="0" zoomScale="86" zoomScaleNormal="86" workbookViewId="0">
      <selection activeCell="I16" sqref="I16"/>
    </sheetView>
  </sheetViews>
  <sheetFormatPr defaultColWidth="6.69921875" defaultRowHeight="14.3" x14ac:dyDescent="0.25"/>
  <cols>
    <col min="1" max="1" width="3.09765625" style="1" customWidth="1"/>
    <col min="2" max="9" width="13.796875" style="1" customWidth="1"/>
    <col min="10" max="10" width="12.69921875" style="1" customWidth="1"/>
    <col min="11" max="11" width="2.09765625" style="1" customWidth="1"/>
    <col min="12" max="12" width="11.796875" style="1" customWidth="1"/>
    <col min="13" max="13" width="11.296875" style="1" customWidth="1"/>
    <col min="14" max="16384" width="6.69921875" style="1"/>
  </cols>
  <sheetData>
    <row r="1" spans="1:18" ht="15.65" x14ac:dyDescent="0.25">
      <c r="A1"/>
    </row>
    <row r="2" spans="1:18" ht="26.35" customHeight="1" x14ac:dyDescent="0.25">
      <c r="A2"/>
    </row>
    <row r="3" spans="1:18" ht="57.75" customHeight="1" x14ac:dyDescent="0.25">
      <c r="A3"/>
      <c r="B3" s="45" t="str">
        <f>UPPER(TEXT(DATE(CalendarYear,9,1),"mmmm yyyy"))</f>
        <v>SEPTEMBER 2013</v>
      </c>
      <c r="C3" s="45"/>
      <c r="D3" s="45"/>
      <c r="E3" s="45"/>
      <c r="F3" s="45"/>
    </row>
    <row r="4" spans="1:18" customFormat="1" ht="29.25" customHeight="1" x14ac:dyDescent="0.25">
      <c r="B4" s="14" t="s">
        <v>6</v>
      </c>
      <c r="C4" s="15" t="s">
        <v>0</v>
      </c>
      <c r="D4" s="15" t="s">
        <v>1</v>
      </c>
      <c r="E4" s="15" t="s">
        <v>2</v>
      </c>
      <c r="F4" s="15" t="s">
        <v>3</v>
      </c>
      <c r="G4" s="15" t="s">
        <v>4</v>
      </c>
      <c r="H4" s="16" t="s">
        <v>5</v>
      </c>
      <c r="I4" s="1"/>
      <c r="J4" s="1"/>
      <c r="L4" s="1"/>
      <c r="M4" s="7"/>
      <c r="Q4" s="1"/>
      <c r="R4" s="1"/>
    </row>
    <row r="5" spans="1:18" customFormat="1" ht="14.95" customHeight="1" x14ac:dyDescent="0.3">
      <c r="B5" s="17">
        <f>IF(DAY(SepSun1)=1,"",IF(AND(YEAR(SepSun1+1)=CalendarYear,MONTH(SepSun1+1)=9),SepSun1+1,""))</f>
        <v>41518</v>
      </c>
      <c r="C5" s="17">
        <f>IF(DAY(SepSun1)=1,"",IF(AND(YEAR(SepSun1+2)=CalendarYear,MONTH(SepSun1+2)=9),SepSun1+2,""))</f>
        <v>41519</v>
      </c>
      <c r="D5" s="17">
        <f>IF(DAY(SepSun1)=1,"",IF(AND(YEAR(SepSun1+3)=CalendarYear,MONTH(SepSun1+3)=9),SepSun1+3,""))</f>
        <v>41520</v>
      </c>
      <c r="E5" s="17">
        <f>IF(DAY(SepSun1)=1,"",IF(AND(YEAR(SepSun1+4)=CalendarYear,MONTH(SepSun1+4)=9),SepSun1+4,""))</f>
        <v>41521</v>
      </c>
      <c r="F5" s="17">
        <f>IF(DAY(SepSun1)=1,"",IF(AND(YEAR(SepSun1+5)=CalendarYear,MONTH(SepSun1+5)=9),SepSun1+5,""))</f>
        <v>41522</v>
      </c>
      <c r="G5" s="17">
        <f>IF(DAY(SepSun1)=1,"",IF(AND(YEAR(SepSun1+6)=CalendarYear,MONTH(SepSun1+6)=9),SepSun1+6,""))</f>
        <v>41523</v>
      </c>
      <c r="H5" s="17">
        <f>IF(DAY(SepSun1)=1,IF(AND(YEAR(SepSun1)=CalendarYear,MONTH(SepSun1)=9),SepSun1,""),IF(AND(YEAR(SepSun1+7)=CalendarYear,MONTH(SepSun1+7)=9),SepSun1+7,""))</f>
        <v>41524</v>
      </c>
      <c r="I5" s="3"/>
      <c r="K5" s="1"/>
      <c r="L5" s="1"/>
      <c r="M5" s="1"/>
      <c r="Q5" s="2"/>
      <c r="R5" s="1"/>
    </row>
    <row r="6" spans="1:18" s="2" customFormat="1" ht="55.55" customHeight="1" x14ac:dyDescent="0.3">
      <c r="A6"/>
      <c r="B6" s="10"/>
      <c r="C6" s="10" t="s">
        <v>13</v>
      </c>
      <c r="D6" s="10"/>
      <c r="E6" s="10"/>
      <c r="F6" s="10"/>
      <c r="G6" s="11"/>
      <c r="H6" s="11"/>
      <c r="I6" s="3"/>
    </row>
    <row r="7" spans="1:18" ht="14.95" customHeight="1" x14ac:dyDescent="0.25">
      <c r="A7"/>
      <c r="B7" s="18">
        <f>IF(DAY(SepSun1)=1,IF(AND(YEAR(SepSun1+1)=CalendarYear,MONTH(SepSun1+1)=9),SepSun1+1,""),IF(AND(YEAR(SepSun1+8)=CalendarYear,MONTH(SepSun1+8)=9),SepSun1+8,""))</f>
        <v>41525</v>
      </c>
      <c r="C7" s="18">
        <f>IF(DAY(SepSun1)=1,IF(AND(YEAR(SepSun1+2)=CalendarYear,MONTH(SepSun1+2)=9),SepSun1+2,""),IF(AND(YEAR(SepSun1+9)=CalendarYear,MONTH(SepSun1+9)=9),SepSun1+9,""))</f>
        <v>41526</v>
      </c>
      <c r="D7" s="18">
        <f>IF(DAY(SepSun1)=1,IF(AND(YEAR(SepSun1+3)=CalendarYear,MONTH(SepSun1+3)=9),SepSun1+3,""),IF(AND(YEAR(SepSun1+10)=CalendarYear,MONTH(SepSun1+10)=9),SepSun1+10,""))</f>
        <v>41527</v>
      </c>
      <c r="E7" s="18">
        <f>IF(DAY(SepSun1)=1,IF(AND(YEAR(SepSun1+4)=CalendarYear,MONTH(SepSun1+4)=9),SepSun1+4,""),IF(AND(YEAR(SepSun1+11)=CalendarYear,MONTH(SepSun1+11)=9),SepSun1+11,""))</f>
        <v>41528</v>
      </c>
      <c r="F7" s="18">
        <f>IF(DAY(SepSun1)=1,IF(AND(YEAR(SepSun1+5)=CalendarYear,MONTH(SepSun1+5)=9),SepSun1+5,""),IF(AND(YEAR(SepSun1+12)=CalendarYear,MONTH(SepSun1+12)=9),SepSun1+12,""))</f>
        <v>41529</v>
      </c>
      <c r="G7" s="18">
        <f>IF(DAY(SepSun1)=1,IF(AND(YEAR(SepSun1+6)=CalendarYear,MONTH(SepSun1+6)=9),SepSun1+6,""),IF(AND(YEAR(SepSun1+13)=CalendarYear,MONTH(SepSun1+13)=9),SepSun1+13,""))</f>
        <v>41530</v>
      </c>
      <c r="H7" s="18">
        <f>IF(DAY(SepSun1)=1,IF(AND(YEAR(SepSun1+7)=CalendarYear,MONTH(SepSun1+7)=9),SepSun1+7,""),IF(AND(YEAR(SepSun1+14)=CalendarYear,MONTH(SepSun1+14)=9),SepSun1+14,""))</f>
        <v>41531</v>
      </c>
      <c r="I7" s="3"/>
    </row>
    <row r="8" spans="1:18" ht="55.55" customHeight="1" x14ac:dyDescent="0.25">
      <c r="A8"/>
      <c r="B8" s="12"/>
      <c r="C8" s="12"/>
      <c r="D8" s="12"/>
      <c r="E8" s="12"/>
      <c r="F8" s="12"/>
      <c r="G8" s="13"/>
      <c r="H8" s="13"/>
      <c r="I8" s="3"/>
    </row>
    <row r="9" spans="1:18" ht="14.95" customHeight="1" x14ac:dyDescent="0.25">
      <c r="A9"/>
      <c r="B9" s="19">
        <f>IF(DAY(SepSun1)=1,IF(AND(YEAR(SepSun1+8)=CalendarYear,MONTH(SepSun1+8)=9),SepSun1+8,""),IF(AND(YEAR(SepSun1+15)=CalendarYear,MONTH(SepSun1+15)=9),SepSun1+15,""))</f>
        <v>41532</v>
      </c>
      <c r="C9" s="19">
        <f>IF(DAY(SepSun1)=1,IF(AND(YEAR(SepSun1+9)=CalendarYear,MONTH(SepSun1+9)=9),SepSun1+9,""),IF(AND(YEAR(SepSun1+16)=CalendarYear,MONTH(SepSun1+16)=9),SepSun1+16,""))</f>
        <v>41533</v>
      </c>
      <c r="D9" s="19">
        <f>IF(DAY(SepSun1)=1,IF(AND(YEAR(SepSun1+10)=CalendarYear,MONTH(SepSun1+10)=9),SepSun1+10,""),IF(AND(YEAR(SepSun1+17)=CalendarYear,MONTH(SepSun1+17)=9),SepSun1+17,""))</f>
        <v>41534</v>
      </c>
      <c r="E9" s="19">
        <f>IF(DAY(SepSun1)=1,IF(AND(YEAR(SepSun1+11)=CalendarYear,MONTH(SepSun1+11)=9),SepSun1+11,""),IF(AND(YEAR(SepSun1+18)=CalendarYear,MONTH(SepSun1+18)=9),SepSun1+18,""))</f>
        <v>41535</v>
      </c>
      <c r="F9" s="19">
        <f>IF(DAY(SepSun1)=1,IF(AND(YEAR(SepSun1+12)=CalendarYear,MONTH(SepSun1+12)=9),SepSun1+12,""),IF(AND(YEAR(SepSun1+19)=CalendarYear,MONTH(SepSun1+19)=9),SepSun1+19,""))</f>
        <v>41536</v>
      </c>
      <c r="G9" s="19">
        <f>IF(DAY(SepSun1)=1,IF(AND(YEAR(SepSun1+13)=CalendarYear,MONTH(SepSun1+13)=9),SepSun1+13,""),IF(AND(YEAR(SepSun1+20)=CalendarYear,MONTH(SepSun1+20)=9),SepSun1+20,""))</f>
        <v>41537</v>
      </c>
      <c r="H9" s="19">
        <f>IF(DAY(SepSun1)=1,IF(AND(YEAR(SepSun1+14)=CalendarYear,MONTH(SepSun1+14)=9),SepSun1+14,""),IF(AND(YEAR(SepSun1+21)=CalendarYear,MONTH(SepSun1+21)=9),SepSun1+21,""))</f>
        <v>41538</v>
      </c>
      <c r="I9" s="3"/>
    </row>
    <row r="10" spans="1:18" ht="55.55" customHeight="1" x14ac:dyDescent="0.25">
      <c r="A10"/>
      <c r="B10" s="10"/>
      <c r="C10" s="10"/>
      <c r="D10" s="10"/>
      <c r="E10" s="10"/>
      <c r="F10" s="10"/>
      <c r="G10" s="11"/>
      <c r="H10" s="11"/>
      <c r="I10" s="3"/>
    </row>
    <row r="11" spans="1:18" ht="14.95" customHeight="1" x14ac:dyDescent="0.25">
      <c r="A11"/>
      <c r="B11" s="20">
        <f>IF(DAY(SepSun1)=1,IF(AND(YEAR(SepSun1+15)=CalendarYear,MONTH(SepSun1+15)=9),SepSun1+15,""),IF(AND(YEAR(SepSun1+22)=CalendarYear,MONTH(SepSun1+22)=9),SepSun1+22,""))</f>
        <v>41539</v>
      </c>
      <c r="C11" s="20">
        <f>IF(DAY(SepSun1)=1,IF(AND(YEAR(SepSun1+16)=CalendarYear,MONTH(SepSun1+16)=9),SepSun1+16,""),IF(AND(YEAR(SepSun1+23)=CalendarYear,MONTH(SepSun1+23)=9),SepSun1+23,""))</f>
        <v>41540</v>
      </c>
      <c r="D11" s="20">
        <f>IF(DAY(SepSun1)=1,IF(AND(YEAR(SepSun1+17)=CalendarYear,MONTH(SepSun1+17)=9),SepSun1+17,""),IF(AND(YEAR(SepSun1+24)=CalendarYear,MONTH(SepSun1+24)=9),SepSun1+24,""))</f>
        <v>41541</v>
      </c>
      <c r="E11" s="20">
        <f>IF(DAY(SepSun1)=1,IF(AND(YEAR(SepSun1+18)=CalendarYear,MONTH(SepSun1+18)=9),SepSun1+18,""),IF(AND(YEAR(SepSun1+25)=CalendarYear,MONTH(SepSun1+25)=9),SepSun1+25,""))</f>
        <v>41542</v>
      </c>
      <c r="F11" s="20">
        <f>IF(DAY(SepSun1)=1,IF(AND(YEAR(SepSun1+19)=CalendarYear,MONTH(SepSun1+19)=9),SepSun1+19,""),IF(AND(YEAR(SepSun1+26)=CalendarYear,MONTH(SepSun1+26)=9),SepSun1+26,""))</f>
        <v>41543</v>
      </c>
      <c r="G11" s="20">
        <f>IF(DAY(SepSun1)=1,IF(AND(YEAR(SepSun1+20)=CalendarYear,MONTH(SepSun1+20)=9),SepSun1+20,""),IF(AND(YEAR(SepSun1+27)=CalendarYear,MONTH(SepSun1+27)=9),SepSun1+27,""))</f>
        <v>41544</v>
      </c>
      <c r="H11" s="20">
        <f>IF(DAY(SepSun1)=1,IF(AND(YEAR(SepSun1+21)=CalendarYear,MONTH(SepSun1+21)=9),SepSun1+21,""),IF(AND(YEAR(SepSun1+28)=CalendarYear,MONTH(SepSun1+28)=9),SepSun1+28,""))</f>
        <v>41545</v>
      </c>
      <c r="I11" s="3"/>
    </row>
    <row r="12" spans="1:18" ht="55.55" customHeight="1" x14ac:dyDescent="0.25">
      <c r="A12"/>
      <c r="B12" s="12"/>
      <c r="C12" s="12"/>
      <c r="D12" s="12"/>
      <c r="E12" s="12"/>
      <c r="F12" s="12"/>
      <c r="G12" s="13"/>
      <c r="H12" s="13"/>
      <c r="I12" s="3"/>
    </row>
    <row r="13" spans="1:18" ht="14.95" customHeight="1" x14ac:dyDescent="0.25">
      <c r="A13"/>
      <c r="B13" s="19">
        <f>IF(DAY(SepSun1)=1,IF(AND(YEAR(SepSun1+22)=CalendarYear,MONTH(SepSun1+22)=9),SepSun1+22,""),IF(AND(YEAR(SepSun1+29)=CalendarYear,MONTH(SepSun1+29)=9),SepSun1+29,""))</f>
        <v>41546</v>
      </c>
      <c r="C13" s="19">
        <f>IF(DAY(SepSun1)=1,IF(AND(YEAR(SepSun1+23)=CalendarYear,MONTH(SepSun1+23)=9),SepSun1+23,""),IF(AND(YEAR(SepSun1+30)=CalendarYear,MONTH(SepSun1+30)=9),SepSun1+30,""))</f>
        <v>41547</v>
      </c>
      <c r="D13" s="19" t="str">
        <f>IF(DAY(SepSun1)=1,IF(AND(YEAR(SepSun1+24)=CalendarYear,MONTH(SepSun1+24)=9),SepSun1+24,""),IF(AND(YEAR(SepSun1+31)=CalendarYear,MONTH(SepSun1+31)=9),SepSun1+31,""))</f>
        <v/>
      </c>
      <c r="E13" s="19" t="str">
        <f>IF(DAY(SepSun1)=1,IF(AND(YEAR(SepSun1+25)=CalendarYear,MONTH(SepSun1+25)=9),SepSun1+25,""),IF(AND(YEAR(SepSun1+32)=CalendarYear,MONTH(SepSun1+32)=9),SepSun1+32,""))</f>
        <v/>
      </c>
      <c r="F13" s="19" t="str">
        <f>IF(DAY(SepSun1)=1,IF(AND(YEAR(SepSun1+26)=CalendarYear,MONTH(SepSun1+26)=9),SepSun1+26,""),IF(AND(YEAR(SepSun1+33)=CalendarYear,MONTH(SepSun1+33)=9),SepSun1+33,""))</f>
        <v/>
      </c>
      <c r="G13" s="19" t="str">
        <f>IF(DAY(SepSun1)=1,IF(AND(YEAR(SepSun1+27)=CalendarYear,MONTH(SepSun1+27)=9),SepSun1+27,""),IF(AND(YEAR(SepSun1+34)=CalendarYear,MONTH(SepSun1+34)=9),SepSun1+34,""))</f>
        <v/>
      </c>
      <c r="H13" s="19" t="str">
        <f>IF(DAY(SepSun1)=1,IF(AND(YEAR(SepSun1+28)=CalendarYear,MONTH(SepSun1+28)=9),SepSun1+28,""),IF(AND(YEAR(SepSun1+35)=CalendarYear,MONTH(SepSun1+35)=9),SepSun1+35,""))</f>
        <v/>
      </c>
      <c r="I13" s="3"/>
    </row>
    <row r="14" spans="1:18" ht="55.55" customHeight="1" x14ac:dyDescent="0.25">
      <c r="A14"/>
      <c r="B14" s="10"/>
      <c r="C14" s="10"/>
      <c r="D14" s="10"/>
      <c r="E14" s="10"/>
      <c r="F14" s="10"/>
      <c r="G14" s="11"/>
      <c r="H14" s="11"/>
      <c r="I14" s="3"/>
    </row>
    <row r="15" spans="1:18" ht="14.95" customHeight="1" x14ac:dyDescent="0.25">
      <c r="A15"/>
      <c r="B15" s="20" t="str">
        <f>IF(DAY(SepSun1)=1,IF(AND(YEAR(SepSun1+29)=CalendarYear,MONTH(SepSun1+29)=9),SepSun1+29,""),IF(AND(YEAR(SepSun1+36)=CalendarYear,MONTH(SepSun1+36)=9),SepSun1+36,""))</f>
        <v/>
      </c>
      <c r="C15" s="21" t="str">
        <f>IF(DAY(SepSun1)=1,IF(AND(YEAR(SepSun1+30)=CalendarYear,MONTH(SepSun1+30)=9),SepSun1+30,""),IF(AND(YEAR(SepSun1+37)=CalendarYear,MONTH(SepSun1+37)=9),SepSun1+37,""))</f>
        <v/>
      </c>
      <c r="D15" s="42" t="s">
        <v>7</v>
      </c>
      <c r="E15" s="43"/>
      <c r="F15" s="43"/>
      <c r="G15" s="43"/>
      <c r="H15" s="44"/>
      <c r="I15" s="3"/>
    </row>
    <row r="16" spans="1:18" ht="55.55" customHeight="1" x14ac:dyDescent="0.25">
      <c r="A16"/>
      <c r="B16" s="12"/>
      <c r="C16" s="12"/>
      <c r="D16" s="39"/>
      <c r="E16" s="40"/>
      <c r="F16" s="40"/>
      <c r="G16" s="40"/>
      <c r="H16" s="41"/>
      <c r="I16" s="3"/>
    </row>
    <row r="17" spans="3:5" ht="17.350000000000001" customHeight="1" x14ac:dyDescent="0.25"/>
    <row r="19" spans="3:5" ht="21.1" customHeight="1" x14ac:dyDescent="0.25">
      <c r="C19" s="6"/>
      <c r="D19" s="5"/>
      <c r="E19" s="4"/>
    </row>
    <row r="20" spans="3:5" ht="19.55" customHeight="1" x14ac:dyDescent="0.25"/>
  </sheetData>
  <mergeCells count="3">
    <mergeCell ref="B3:F3"/>
    <mergeCell ref="D15:H15"/>
    <mergeCell ref="D16:H16"/>
  </mergeCells>
  <printOptions horizontalCentered="1" verticalCentered="1"/>
  <pageMargins left="0.2" right="0.2" top="0.25" bottom="0.25" header="0" footer="0"/>
  <pageSetup scale="90" orientation="landscape" r:id="rId1"/>
  <headerFooter scaleWithDoc="0"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4EF4C394-8E56-49FA-92E2-F635376FAB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13</vt:i4>
      </vt:variant>
    </vt:vector>
  </HeadingPairs>
  <TitlesOfParts>
    <vt:vector size="25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CalendarYear</vt:lpstr>
      <vt:lpstr>Apr!Print_Area</vt:lpstr>
      <vt:lpstr>Aug!Print_Area</vt:lpstr>
      <vt:lpstr>Dec!Print_Area</vt:lpstr>
      <vt:lpstr>Feb!Print_Area</vt:lpstr>
      <vt:lpstr>Jan!Print_Area</vt:lpstr>
      <vt:lpstr>Jul!Print_Area</vt:lpstr>
      <vt:lpstr>Jun!Print_Area</vt:lpstr>
      <vt:lpstr>Mar!Print_Area</vt:lpstr>
      <vt:lpstr>May!Print_Area</vt:lpstr>
      <vt:lpstr>Nov!Print_Area</vt:lpstr>
      <vt:lpstr>Oct!Print_Area</vt:lpstr>
      <vt:lpstr>Sep!Print_Area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2013-02-01T19:21:41Z</dcterms:created>
  <dcterms:modified xsi:type="dcterms:W3CDTF">2013-02-13T19:02:14Z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TC025512159991</vt:lpwstr>
  </property>
</Properties>
</file>